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0"/>
  </bookViews>
  <sheets>
    <sheet name="Rekapitulácia" sheetId="1" r:id="rId1"/>
    <sheet name="Kryci_list 379" sheetId="2" r:id="rId2"/>
    <sheet name="Rekap 379" sheetId="3" r:id="rId3"/>
    <sheet name="SO 379" sheetId="4" r:id="rId4"/>
    <sheet name="Kryci_list 380" sheetId="5" r:id="rId5"/>
    <sheet name="Rekap 380" sheetId="6" r:id="rId6"/>
    <sheet name="SO 380" sheetId="7" r:id="rId7"/>
    <sheet name="Kryci_list 381" sheetId="8" r:id="rId8"/>
    <sheet name="Rekap 381" sheetId="9" r:id="rId9"/>
    <sheet name="SO 381" sheetId="10" r:id="rId10"/>
    <sheet name="Krycí list stavby" sheetId="11" r:id="rId11"/>
  </sheets>
  <definedNames/>
  <calcPr fullCalcOnLoad="1"/>
</workbook>
</file>

<file path=xl/sharedStrings.xml><?xml version="1.0" encoding="utf-8"?>
<sst xmlns="http://schemas.openxmlformats.org/spreadsheetml/2006/main" count="562" uniqueCount="167">
  <si>
    <t>Rekapitulácia rozpočtu</t>
  </si>
  <si>
    <t xml:space="preserve">           Sadzby DPH</t>
  </si>
  <si>
    <t>nízka</t>
  </si>
  <si>
    <t>vysoká</t>
  </si>
  <si>
    <t>Stavba: Hanušovské pracovné centrum – HaPeC (rozpočet)</t>
  </si>
  <si>
    <t>Názov objektu</t>
  </si>
  <si>
    <t>ZRN</t>
  </si>
  <si>
    <t>VRN</t>
  </si>
  <si>
    <t>HZS</t>
  </si>
  <si>
    <t>Kompl.čin.</t>
  </si>
  <si>
    <t>Ost. náklady</t>
  </si>
  <si>
    <t>Cena</t>
  </si>
  <si>
    <t>SO 01 Polyfunkčná budova MsÚ Hanušovce nad Topľou (sanita - keramika)</t>
  </si>
  <si>
    <t>SO 01 Polyfunkčná budova MsÚ Hanušovce nad Topľou (okná, dvere,podlaha)</t>
  </si>
  <si>
    <t>SO 01 Polyfunkčná budova MsÚ Hanušovce nad Topľou ( drobné opravy a úpravy priestorov)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</si>
  <si>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</si>
  <si>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</si>
  <si>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</si>
  <si>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</si>
  <si>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rozpočtu</t>
  </si>
  <si>
    <t xml:space="preserve">Miesto: </t>
  </si>
  <si>
    <t>Objekt: SO 01 Polyfunkčná budova MsÚ Hanušovce nad Topľou (sanita - keramika)</t>
  </si>
  <si>
    <t xml:space="preserve">Ks: </t>
  </si>
  <si>
    <t xml:space="preserve">Zákazka: </t>
  </si>
  <si>
    <t xml:space="preserve">Spracoval: </t>
  </si>
  <si>
    <t xml:space="preserve">Dňa </t>
  </si>
  <si>
    <t>18.10.2012</t>
  </si>
  <si>
    <t>Odberateľ: Mesto Hanušovce nad Topľou</t>
  </si>
  <si>
    <t>IČO: 00 332 399</t>
  </si>
  <si>
    <t>DIČ: 2020641018</t>
  </si>
  <si>
    <t>Dodávateľ: Úspešný uchádzač vo verejnom obstarávaní</t>
  </si>
  <si>
    <t xml:space="preserve">IČO: </t>
  </si>
  <si>
    <t xml:space="preserve">DIČ: </t>
  </si>
  <si>
    <t xml:space="preserve">Projektant: </t>
  </si>
  <si>
    <t xml:space="preserve">A 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</si>
  <si>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</si>
  <si>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</si>
  <si>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</si>
  <si>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</si>
  <si>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</si>
  <si>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</si>
  <si>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</si>
  <si>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</si>
  <si>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</si>
  <si>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</si>
  <si>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</si>
  <si>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>Spolu</t>
  </si>
  <si>
    <t xml:space="preserve">C 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</si>
  <si>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</si>
  <si>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</si>
  <si>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</si>
  <si>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</si>
  <si>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</si>
  <si>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</si>
  <si>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</si>
  <si>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</si>
  <si>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</si>
  <si>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</si>
  <si>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</si>
  <si>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</si>
  <si>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</si>
  <si>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</si>
  <si>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</si>
  <si>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</si>
  <si>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</si>
  <si>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</si>
  <si>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Dátum: 18.10.2012</t>
  </si>
  <si>
    <t>Prehľad rozpočtových nákladov</t>
  </si>
  <si>
    <t>Oddiel</t>
  </si>
  <si>
    <t>Hmotnosť (T)</t>
  </si>
  <si>
    <t>Suť (T)</t>
  </si>
  <si>
    <t>Práce HSV</t>
  </si>
  <si>
    <t>POVRCHOVÉ ÚPRAVY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</si>
  <si>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</si>
  <si>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</si>
  <si>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</si>
  <si>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</si>
  <si>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</si>
  <si>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</si>
  <si>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</si>
  <si>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</si>
  <si>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</si>
  <si>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P/P 1</t>
  </si>
  <si>
    <t>BASF lepidlo na obklady a dlažby Prince Color Z 301 FX Profi 25KG C2TE</t>
  </si>
  <si>
    <t>BAL</t>
  </si>
  <si>
    <t>S/S70</t>
  </si>
  <si>
    <t>Dlaždice keramické s hladkým povrchom líca úprava 1 A 300x300x10 1 Ia</t>
  </si>
  <si>
    <t>m2</t>
  </si>
  <si>
    <t>Obkladačky keramické glazované jednofarebné hladké B 200x200 Ia</t>
  </si>
  <si>
    <t>S/S90</t>
  </si>
  <si>
    <t>Sanitárna keramika JIKA ASTRA 1343.5 umývadlo 85cm</t>
  </si>
  <si>
    <t>ks</t>
  </si>
  <si>
    <t>Sanitárna keramika JIKA DOMINO pisoár 4110.0</t>
  </si>
  <si>
    <t>Sanitárna keramika JIKA FENIX 2379.6  WC kombi vodorovný odpad</t>
  </si>
  <si>
    <t>Objekt: SO 01 Polyfunkčná budova MsÚ Hanušovce nad Topľou (okná, dvere,podlaha)</t>
  </si>
  <si>
    <t>OSTATNÉ PRÁCE</t>
  </si>
  <si>
    <t>Rigips-špachtľovací tmel VARIO (25KG/BAL.)</t>
  </si>
  <si>
    <t>KUS</t>
  </si>
  <si>
    <t>Rigips pripojovacie penové tesnenie hr.50mm/30m</t>
  </si>
  <si>
    <t>Rigips rýchloskrutka 212-typTN 3,5/45 (BAL.1000 KUS)</t>
  </si>
  <si>
    <t>Rigips rýchloskrutka 212-typTN 3,5/55(BAL.1000KUS)</t>
  </si>
  <si>
    <t>Rigips konštrukčný profil hr. 0,6 mm PROFIL CW 75 /50/0,6-3m</t>
  </si>
  <si>
    <t>BM</t>
  </si>
  <si>
    <t>Rigips konštrukčný profil hr. 0,6 mm PROFIL CW 100 /50/0,6-3m</t>
  </si>
  <si>
    <t>Obvodový-okrajový L profil RWL 24/24 3,0m dlhý k podhľadovým systémom AMF</t>
  </si>
  <si>
    <t>Rýchlozáves s háčikom pre v. 150-175cm, BAL = 100KUS k podhľadovým systémom AMF</t>
  </si>
  <si>
    <t>Zárubňa CgU rozmer 10cm x 600mm P pre murovanie</t>
  </si>
  <si>
    <t>Zárubňa CgU rozmer 10cm x 800mm P pre murovanie</t>
  </si>
  <si>
    <t>INCON Vchodové dvere 2-krídlové 3 komory Comfort, plastové 750+750x2100 mm</t>
  </si>
  <si>
    <t>FERMACELL jemný finálny tmel (10 l vedro) - príslušenstvo</t>
  </si>
  <si>
    <t>Rigips osadzovacia malta RIFIX (40kg/bal.)</t>
  </si>
  <si>
    <t>KNAUF Poter cementový ZE 30, vrece 40 kg28851100</t>
  </si>
  <si>
    <t>T</t>
  </si>
  <si>
    <t>KNAUF Betón jemný, vrece 40 kg28811100</t>
  </si>
  <si>
    <t>SAKRET Vápennocementová strojová omietka MAP 01 , Exteriér, Interiér, Ručné sprac., Strojné sprac., 0-1mm, vrece 40kg</t>
  </si>
  <si>
    <t>SAKRET Nahadzovaná omietka KW 6, biela , Exteriér, Interiér0-3.5mm, vrece 30kg</t>
  </si>
  <si>
    <t>Rigips protipožiarna impregnovaná doska RFI 15mm(1250/2000mm)</t>
  </si>
  <si>
    <t>M2</t>
  </si>
  <si>
    <t>Rigips samolepiaca páska k sadrokartónu 45m</t>
  </si>
  <si>
    <t>S/S20</t>
  </si>
  <si>
    <t>Podlahovina z PVC Sloviplast VP-1P  hr 2mm</t>
  </si>
  <si>
    <t>S/S30</t>
  </si>
  <si>
    <t>Káble silové s medeným jadrom CYKY-O 3x1,5</t>
  </si>
  <si>
    <t>m</t>
  </si>
  <si>
    <t>Káble silové s medeným jadrom CYKY-O 3x2,5</t>
  </si>
  <si>
    <t>Svietidlo AMI 14-1-4 stropné biela</t>
  </si>
  <si>
    <t>Svietidlo AMI 14-2-4 stropné biele</t>
  </si>
  <si>
    <t>Plastové okno SALAMANDER dvojkrídlové otváravé, otvaravo-sklopné výšky/šírky1400/1800 mm</t>
  </si>
  <si>
    <t>Dvere vnútorné hladké plné jednokrídlové 60x197 cm prefa</t>
  </si>
  <si>
    <t>Dvere vnútorné hladké plné jednokrídlové 80x197 cm prefa</t>
  </si>
  <si>
    <t>Výrobky drevené doplnkové pre stavebné otvory - prahy dubový dĺžky 82 šírky 10 cm</t>
  </si>
  <si>
    <t>Objekt: SO 01 Polyfunkčná budova MsÚ Hanušovce nad Topľou ( drobné opravy a úpravy priestorov)</t>
  </si>
  <si>
    <t>Práce PSV</t>
  </si>
  <si>
    <t>ZTI-ZARIAĎOVACIE PREDMETY</t>
  </si>
  <si>
    <t>KOVOVÉ DOPLNKOVÉ KONŠTRUKCIE</t>
  </si>
  <si>
    <t>MAĽBY</t>
  </si>
  <si>
    <t xml:space="preserve"> 11/A 1</t>
  </si>
  <si>
    <t>Príplatok za protipliesňovú prísadu do štukovej vrstvy omietok vnút. stien a pilierov</t>
  </si>
  <si>
    <t>Príplatok za prísadou na zvýšenie priľnavoti postreku pod omietky stien a pilierov</t>
  </si>
  <si>
    <t>Cementovanie (náterom) mliekom z bieleho cementu  vnútorných stien</t>
  </si>
  <si>
    <t>Vnútorná omietka vápenná alebo vápennocementová v podlaží a v schodisku stien štuková</t>
  </si>
  <si>
    <t>Poter pieskovocementový 400kg/m3 hladený dreveným hladidlom hr. do 50 mm</t>
  </si>
  <si>
    <t>Liaty samonivelačný poter KNAUF kontaktný, pevne spojený s podkladovou betónovou konštrukciou hr.25mm</t>
  </si>
  <si>
    <t>Osadenie parapetných dosiek z plastických a poloplast., hmôt, š. nad 200 mm</t>
  </si>
  <si>
    <t xml:space="preserve"> 14/C 1</t>
  </si>
  <si>
    <t>X Hrubá výplň rýh na stenách akoukoľvek maltou, akejkoľvek šírky ryhy</t>
  </si>
  <si>
    <t>Oprava vnútorných vápenných omietok stien, v množstve opravenej plochy nad 30 do 50 % štukových</t>
  </si>
  <si>
    <t>Osadenie oceľ.dverných zárubní lisov.alebo z uhol.s vybet.prahu, dodatočne,s plochou do 2,5 m2</t>
  </si>
  <si>
    <t>721/A 5</t>
  </si>
  <si>
    <t>Montáž záchodovej misy kombinovanej</t>
  </si>
  <si>
    <t>súb</t>
  </si>
  <si>
    <t>Montáž pisoárového záchodku z bieleho diturvitu bez splachovacej nádrže</t>
  </si>
  <si>
    <t>Montáž umývadla bez výtokovej armatúry z bieleho diturvitu so zápachovou uzávierkou na konzoly</t>
  </si>
  <si>
    <t>721/B 5</t>
  </si>
  <si>
    <t>Demontáž záchoda splachovacieho s nádržou alebo s tlakovým splachovačom,  -0,01933t</t>
  </si>
  <si>
    <t>Demontáž pisoára s nádržkou a 1 záchodom,  -0,01720t</t>
  </si>
  <si>
    <t>Demontáž umývadiel alebo umývadielok bez výtokovej armatúry,  -0,01946t</t>
  </si>
  <si>
    <t>767/A 1</t>
  </si>
  <si>
    <t>Montáž podhľadov montáž doplnkov závesných ťahadiel nosných roštov</t>
  </si>
  <si>
    <t>Montáž podhľadov ostatných z dosiek sadrokartónových, Ezalit, Dupronit, Unicel montáž roštu</t>
  </si>
  <si>
    <t>Montáž podhľadov ostatných z dosiek sadrokartónových, Ezalit, Dupronit, Unicel montáž dosiek</t>
  </si>
  <si>
    <t>Montáž okna plastového dvojdielneho so zasklením šírky 1800 mm x výšky 1500 mm</t>
  </si>
  <si>
    <t>767/B 1</t>
  </si>
  <si>
    <t>Demontáž okien pre beztmelové zasklenie konštrukcie, včítane zasklenia,  -0,06500t</t>
  </si>
  <si>
    <t>784/A 1</t>
  </si>
  <si>
    <t>Maľby z maliarskych zmesí tekutých Primalex dvoj- a viacfarebné s bielym stropom dvojnás. do 3, 80 m</t>
  </si>
  <si>
    <t>Krycí list stavby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</si>
</sst>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##\ ###\ ##0.00"/>
    <numFmt numFmtId="167" formatCode="###\ ###\ ##0.0000"/>
    <numFmt numFmtId="168" formatCode="########################################"/>
    <numFmt numFmtId="169" formatCode="###\ ###\ 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b/>
      <sz val="11"/>
      <color indexed="8"/>
      <name val="Arial CE"/>
      <family val="2"/>
    </font>
    <font>
      <sz val="8"/>
      <color indexed="12"/>
      <name val="Arial CE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double">
        <color indexed="8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double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4" fontId="5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164" fontId="4" fillId="0" borderId="4" xfId="0" applyFon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4" fillId="0" borderId="5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6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8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10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5" fillId="0" borderId="13" xfId="0" applyFont="1" applyFill="1" applyBorder="1" applyAlignment="1">
      <alignment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5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5" fillId="0" borderId="16" xfId="0" applyFont="1" applyFill="1" applyBorder="1" applyAlignment="1">
      <alignment/>
    </xf>
    <xf numFmtId="164" fontId="5" fillId="0" borderId="17" xfId="0" applyFont="1" applyFill="1" applyBorder="1" applyAlignment="1">
      <alignment/>
    </xf>
    <xf numFmtId="164" fontId="5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5" fillId="0" borderId="20" xfId="0" applyFont="1" applyFill="1" applyBorder="1" applyAlignment="1">
      <alignment/>
    </xf>
    <xf numFmtId="164" fontId="2" fillId="0" borderId="21" xfId="0" applyFont="1" applyFill="1" applyBorder="1" applyAlignment="1">
      <alignment/>
    </xf>
    <xf numFmtId="164" fontId="2" fillId="0" borderId="22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2" fillId="0" borderId="25" xfId="0" applyFont="1" applyFill="1" applyBorder="1" applyAlignment="1">
      <alignment/>
    </xf>
    <xf numFmtId="164" fontId="5" fillId="0" borderId="25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4" fontId="2" fillId="0" borderId="27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4" fillId="0" borderId="28" xfId="0" applyFont="1" applyFill="1" applyBorder="1" applyAlignment="1">
      <alignment horizontal="center"/>
    </xf>
    <xf numFmtId="164" fontId="5" fillId="0" borderId="29" xfId="0" applyFont="1" applyFill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1" xfId="0" applyFont="1" applyFill="1" applyBorder="1" applyAlignment="1">
      <alignment/>
    </xf>
    <xf numFmtId="164" fontId="4" fillId="0" borderId="32" xfId="0" applyFont="1" applyFill="1" applyBorder="1" applyAlignment="1">
      <alignment horizontal="center"/>
    </xf>
    <xf numFmtId="164" fontId="5" fillId="0" borderId="19" xfId="0" applyFont="1" applyFill="1" applyBorder="1" applyAlignment="1">
      <alignment/>
    </xf>
    <xf numFmtId="164" fontId="5" fillId="0" borderId="33" xfId="0" applyFont="1" applyFill="1" applyBorder="1" applyAlignment="1">
      <alignment horizontal="center"/>
    </xf>
    <xf numFmtId="164" fontId="5" fillId="0" borderId="34" xfId="0" applyFont="1" applyFill="1" applyBorder="1" applyAlignment="1">
      <alignment/>
    </xf>
    <xf numFmtId="166" fontId="5" fillId="0" borderId="34" xfId="0" applyNumberFormat="1" applyFont="1" applyFill="1" applyBorder="1" applyAlignment="1">
      <alignment/>
    </xf>
    <xf numFmtId="166" fontId="5" fillId="0" borderId="35" xfId="0" applyNumberFormat="1" applyFont="1" applyFill="1" applyBorder="1" applyAlignment="1">
      <alignment/>
    </xf>
    <xf numFmtId="166" fontId="5" fillId="0" borderId="36" xfId="0" applyNumberFormat="1" applyFont="1" applyFill="1" applyBorder="1" applyAlignment="1">
      <alignment/>
    </xf>
    <xf numFmtId="164" fontId="5" fillId="0" borderId="37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2" fillId="0" borderId="38" xfId="0" applyFont="1" applyFill="1" applyBorder="1" applyAlignment="1">
      <alignment/>
    </xf>
    <xf numFmtId="166" fontId="5" fillId="0" borderId="39" xfId="0" applyNumberFormat="1" applyFont="1" applyFill="1" applyBorder="1" applyAlignment="1">
      <alignment/>
    </xf>
    <xf numFmtId="164" fontId="5" fillId="0" borderId="40" xfId="0" applyFont="1" applyFill="1" applyBorder="1" applyAlignment="1">
      <alignment horizontal="center"/>
    </xf>
    <xf numFmtId="164" fontId="5" fillId="0" borderId="41" xfId="0" applyFont="1" applyFill="1" applyBorder="1" applyAlignment="1">
      <alignment/>
    </xf>
    <xf numFmtId="166" fontId="5" fillId="0" borderId="41" xfId="0" applyNumberFormat="1" applyFont="1" applyFill="1" applyBorder="1" applyAlignment="1">
      <alignment/>
    </xf>
    <xf numFmtId="166" fontId="5" fillId="0" borderId="42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4" fontId="5" fillId="0" borderId="43" xfId="0" applyFont="1" applyFill="1" applyBorder="1" applyAlignment="1">
      <alignment horizontal="center"/>
    </xf>
    <xf numFmtId="164" fontId="5" fillId="0" borderId="44" xfId="0" applyFont="1" applyFill="1" applyBorder="1" applyAlignment="1">
      <alignment/>
    </xf>
    <xf numFmtId="166" fontId="5" fillId="0" borderId="45" xfId="0" applyNumberFormat="1" applyFont="1" applyFill="1" applyBorder="1" applyAlignment="1">
      <alignment/>
    </xf>
    <xf numFmtId="164" fontId="5" fillId="0" borderId="46" xfId="0" applyFont="1" applyFill="1" applyBorder="1" applyAlignment="1">
      <alignment horizontal="center"/>
    </xf>
    <xf numFmtId="164" fontId="5" fillId="0" borderId="47" xfId="0" applyFont="1" applyFill="1" applyBorder="1" applyAlignment="1">
      <alignment/>
    </xf>
    <xf numFmtId="166" fontId="5" fillId="0" borderId="47" xfId="0" applyNumberFormat="1" applyFont="1" applyFill="1" applyBorder="1" applyAlignment="1">
      <alignment/>
    </xf>
    <xf numFmtId="166" fontId="5" fillId="0" borderId="44" xfId="0" applyNumberFormat="1" applyFont="1" applyFill="1" applyBorder="1" applyAlignment="1">
      <alignment/>
    </xf>
    <xf numFmtId="164" fontId="2" fillId="0" borderId="47" xfId="0" applyFont="1" applyFill="1" applyBorder="1" applyAlignment="1">
      <alignment/>
    </xf>
    <xf numFmtId="164" fontId="2" fillId="0" borderId="44" xfId="0" applyFont="1" applyFill="1" applyBorder="1" applyAlignment="1">
      <alignment/>
    </xf>
    <xf numFmtId="166" fontId="2" fillId="0" borderId="45" xfId="0" applyNumberFormat="1" applyFont="1" applyFill="1" applyBorder="1" applyAlignment="1">
      <alignment/>
    </xf>
    <xf numFmtId="164" fontId="5" fillId="0" borderId="48" xfId="0" applyFont="1" applyFill="1" applyBorder="1" applyAlignment="1">
      <alignment/>
    </xf>
    <xf numFmtId="166" fontId="2" fillId="0" borderId="48" xfId="0" applyNumberFormat="1" applyFont="1" applyFill="1" applyBorder="1" applyAlignment="1">
      <alignment/>
    </xf>
    <xf numFmtId="166" fontId="2" fillId="0" borderId="49" xfId="0" applyNumberFormat="1" applyFont="1" applyFill="1" applyBorder="1" applyAlignment="1">
      <alignment/>
    </xf>
    <xf numFmtId="166" fontId="4" fillId="0" borderId="50" xfId="0" applyNumberFormat="1" applyFont="1" applyFill="1" applyBorder="1" applyAlignment="1">
      <alignment/>
    </xf>
    <xf numFmtId="164" fontId="2" fillId="0" borderId="51" xfId="0" applyFont="1" applyFill="1" applyBorder="1" applyAlignment="1">
      <alignment/>
    </xf>
    <xf numFmtId="166" fontId="4" fillId="0" borderId="52" xfId="0" applyNumberFormat="1" applyFont="1" applyFill="1" applyBorder="1" applyAlignment="1">
      <alignment/>
    </xf>
    <xf numFmtId="164" fontId="5" fillId="0" borderId="32" xfId="0" applyFont="1" applyFill="1" applyBorder="1" applyAlignment="1">
      <alignment horizontal="center"/>
    </xf>
    <xf numFmtId="164" fontId="5" fillId="0" borderId="53" xfId="0" applyFont="1" applyFill="1" applyBorder="1" applyAlignment="1">
      <alignment/>
    </xf>
    <xf numFmtId="166" fontId="2" fillId="0" borderId="54" xfId="0" applyNumberFormat="1" applyFont="1" applyFill="1" applyBorder="1" applyAlignment="1">
      <alignment/>
    </xf>
    <xf numFmtId="166" fontId="2" fillId="0" borderId="25" xfId="0" applyNumberFormat="1" applyFont="1" applyFill="1" applyBorder="1" applyAlignment="1">
      <alignment/>
    </xf>
    <xf numFmtId="166" fontId="2" fillId="0" borderId="55" xfId="0" applyNumberFormat="1" applyFont="1" applyFill="1" applyBorder="1" applyAlignment="1">
      <alignment/>
    </xf>
    <xf numFmtId="166" fontId="2" fillId="0" borderId="56" xfId="0" applyNumberFormat="1" applyFont="1" applyFill="1" applyBorder="1" applyAlignment="1">
      <alignment/>
    </xf>
    <xf numFmtId="164" fontId="5" fillId="0" borderId="24" xfId="0" applyFont="1" applyFill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5" fillId="0" borderId="38" xfId="0" applyNumberFormat="1" applyFont="1" applyFill="1" applyBorder="1" applyAlignment="1">
      <alignment/>
    </xf>
    <xf numFmtId="164" fontId="5" fillId="0" borderId="38" xfId="0" applyFont="1" applyFill="1" applyBorder="1" applyAlignment="1">
      <alignment/>
    </xf>
    <xf numFmtId="164" fontId="5" fillId="0" borderId="14" xfId="0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38" xfId="0" applyNumberFormat="1" applyFont="1" applyFill="1" applyBorder="1" applyAlignment="1">
      <alignment/>
    </xf>
    <xf numFmtId="166" fontId="2" fillId="0" borderId="44" xfId="0" applyNumberFormat="1" applyFont="1" applyFill="1" applyBorder="1" applyAlignment="1">
      <alignment/>
    </xf>
    <xf numFmtId="166" fontId="4" fillId="0" borderId="57" xfId="0" applyNumberFormat="1" applyFont="1" applyFill="1" applyBorder="1" applyAlignment="1">
      <alignment/>
    </xf>
    <xf numFmtId="164" fontId="2" fillId="0" borderId="58" xfId="0" applyFont="1" applyFill="1" applyBorder="1" applyAlignment="1">
      <alignment/>
    </xf>
    <xf numFmtId="164" fontId="5" fillId="0" borderId="59" xfId="0" applyFont="1" applyFill="1" applyBorder="1" applyAlignment="1">
      <alignment/>
    </xf>
    <xf numFmtId="164" fontId="2" fillId="0" borderId="60" xfId="0" applyFont="1" applyFill="1" applyBorder="1" applyAlignment="1">
      <alignment/>
    </xf>
    <xf numFmtId="164" fontId="2" fillId="0" borderId="61" xfId="0" applyFont="1" applyFill="1" applyBorder="1" applyAlignment="1">
      <alignment/>
    </xf>
    <xf numFmtId="164" fontId="2" fillId="0" borderId="62" xfId="0" applyFont="1" applyFill="1" applyBorder="1" applyAlignment="1">
      <alignment/>
    </xf>
    <xf numFmtId="164" fontId="4" fillId="0" borderId="63" xfId="0" applyFont="1" applyFill="1" applyBorder="1" applyAlignment="1">
      <alignment horizontal="center"/>
    </xf>
    <xf numFmtId="164" fontId="5" fillId="0" borderId="9" xfId="0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164" fontId="2" fillId="0" borderId="64" xfId="0" applyFont="1" applyFill="1" applyBorder="1" applyAlignment="1">
      <alignment/>
    </xf>
    <xf numFmtId="164" fontId="2" fillId="0" borderId="65" xfId="0" applyFont="1" applyFill="1" applyBorder="1" applyAlignment="1">
      <alignment/>
    </xf>
    <xf numFmtId="164" fontId="2" fillId="0" borderId="66" xfId="0" applyFont="1" applyFill="1" applyBorder="1" applyAlignment="1">
      <alignment/>
    </xf>
    <xf numFmtId="164" fontId="2" fillId="0" borderId="67" xfId="0" applyFont="1" applyFill="1" applyBorder="1" applyAlignment="1">
      <alignment/>
    </xf>
    <xf numFmtId="164" fontId="5" fillId="0" borderId="68" xfId="0" applyFont="1" applyFill="1" applyBorder="1" applyAlignment="1">
      <alignment horizontal="center"/>
    </xf>
    <xf numFmtId="164" fontId="5" fillId="0" borderId="36" xfId="0" applyFont="1" applyFill="1" applyBorder="1" applyAlignment="1">
      <alignment/>
    </xf>
    <xf numFmtId="164" fontId="2" fillId="0" borderId="69" xfId="0" applyFont="1" applyFill="1" applyBorder="1" applyAlignment="1">
      <alignment/>
    </xf>
    <xf numFmtId="166" fontId="5" fillId="0" borderId="70" xfId="0" applyNumberFormat="1" applyFont="1" applyFill="1" applyBorder="1" applyAlignment="1">
      <alignment/>
    </xf>
    <xf numFmtId="164" fontId="2" fillId="0" borderId="71" xfId="0" applyFont="1" applyFill="1" applyBorder="1" applyAlignment="1">
      <alignment/>
    </xf>
    <xf numFmtId="164" fontId="2" fillId="0" borderId="72" xfId="0" applyFont="1" applyFill="1" applyBorder="1" applyAlignment="1">
      <alignment/>
    </xf>
    <xf numFmtId="164" fontId="2" fillId="0" borderId="73" xfId="0" applyFont="1" applyFill="1" applyBorder="1" applyAlignment="1">
      <alignment/>
    </xf>
    <xf numFmtId="166" fontId="5" fillId="0" borderId="74" xfId="0" applyNumberFormat="1" applyFont="1" applyFill="1" applyBorder="1" applyAlignment="1">
      <alignment/>
    </xf>
    <xf numFmtId="164" fontId="2" fillId="0" borderId="75" xfId="0" applyFont="1" applyFill="1" applyBorder="1" applyAlignment="1">
      <alignment/>
    </xf>
    <xf numFmtId="164" fontId="2" fillId="0" borderId="76" xfId="0" applyFont="1" applyFill="1" applyBorder="1" applyAlignment="1">
      <alignment/>
    </xf>
    <xf numFmtId="164" fontId="2" fillId="0" borderId="77" xfId="0" applyFont="1" applyFill="1" applyBorder="1" applyAlignment="1">
      <alignment/>
    </xf>
    <xf numFmtId="166" fontId="2" fillId="0" borderId="78" xfId="0" applyNumberFormat="1" applyFont="1" applyFill="1" applyBorder="1" applyAlignment="1">
      <alignment/>
    </xf>
    <xf numFmtId="166" fontId="4" fillId="0" borderId="79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80" xfId="0" applyFont="1" applyFill="1" applyBorder="1" applyAlignment="1">
      <alignment/>
    </xf>
    <xf numFmtId="164" fontId="2" fillId="0" borderId="81" xfId="0" applyFont="1" applyFill="1" applyBorder="1" applyAlignment="1">
      <alignment/>
    </xf>
    <xf numFmtId="164" fontId="2" fillId="0" borderId="82" xfId="0" applyFont="1" applyFill="1" applyBorder="1" applyAlignment="1">
      <alignment/>
    </xf>
    <xf numFmtId="166" fontId="2" fillId="0" borderId="39" xfId="0" applyNumberFormat="1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2" fillId="0" borderId="83" xfId="0" applyFont="1" applyFill="1" applyBorder="1" applyAlignment="1">
      <alignment/>
    </xf>
    <xf numFmtId="164" fontId="2" fillId="0" borderId="84" xfId="0" applyFont="1" applyFill="1" applyBorder="1" applyAlignment="1">
      <alignment/>
    </xf>
    <xf numFmtId="164" fontId="5" fillId="0" borderId="83" xfId="0" applyFont="1" applyFill="1" applyBorder="1" applyAlignment="1">
      <alignment horizontal="center"/>
    </xf>
    <xf numFmtId="164" fontId="5" fillId="0" borderId="83" xfId="0" applyFont="1" applyFill="1" applyBorder="1" applyAlignment="1">
      <alignment/>
    </xf>
    <xf numFmtId="166" fontId="2" fillId="0" borderId="85" xfId="0" applyNumberFormat="1" applyFont="1" applyFill="1" applyBorder="1" applyAlignment="1">
      <alignment/>
    </xf>
    <xf numFmtId="164" fontId="2" fillId="0" borderId="86" xfId="0" applyFont="1" applyFill="1" applyBorder="1" applyAlignment="1">
      <alignment/>
    </xf>
    <xf numFmtId="164" fontId="2" fillId="0" borderId="87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88" xfId="0" applyFont="1" applyFill="1" applyBorder="1" applyAlignment="1">
      <alignment/>
    </xf>
    <xf numFmtId="164" fontId="2" fillId="0" borderId="89" xfId="0" applyFont="1" applyFill="1" applyBorder="1" applyAlignment="1">
      <alignment/>
    </xf>
    <xf numFmtId="164" fontId="2" fillId="0" borderId="90" xfId="0" applyFont="1" applyFill="1" applyBorder="1" applyAlignment="1">
      <alignment/>
    </xf>
    <xf numFmtId="164" fontId="2" fillId="0" borderId="31" xfId="0" applyFont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91" xfId="0" applyFont="1" applyBorder="1" applyAlignment="1">
      <alignment/>
    </xf>
    <xf numFmtId="166" fontId="4" fillId="0" borderId="91" xfId="0" applyNumberFormat="1" applyFont="1" applyBorder="1" applyAlignment="1">
      <alignment/>
    </xf>
    <xf numFmtId="166" fontId="5" fillId="0" borderId="91" xfId="0" applyNumberFormat="1" applyFont="1" applyBorder="1" applyAlignment="1">
      <alignment/>
    </xf>
    <xf numFmtId="167" fontId="5" fillId="0" borderId="91" xfId="0" applyNumberFormat="1" applyFont="1" applyBorder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5" fillId="0" borderId="91" xfId="0" applyFont="1" applyBorder="1" applyAlignment="1">
      <alignment/>
    </xf>
    <xf numFmtId="168" fontId="5" fillId="0" borderId="91" xfId="0" applyNumberFormat="1" applyFont="1" applyBorder="1" applyAlignment="1">
      <alignment/>
    </xf>
    <xf numFmtId="169" fontId="5" fillId="0" borderId="91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8" fontId="5" fillId="0" borderId="0" xfId="0" applyNumberFormat="1" applyFont="1" applyAlignment="1">
      <alignment horizontal="left" wrapText="1"/>
    </xf>
    <xf numFmtId="169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4" fontId="10" fillId="0" borderId="91" xfId="0" applyFont="1" applyBorder="1" applyAlignment="1">
      <alignment/>
    </xf>
    <xf numFmtId="169" fontId="10" fillId="0" borderId="91" xfId="0" applyNumberFormat="1" applyFont="1" applyBorder="1" applyAlignment="1">
      <alignment/>
    </xf>
    <xf numFmtId="166" fontId="10" fillId="0" borderId="9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8" xfId="0" applyFont="1" applyFill="1" applyBorder="1" applyAlignment="1">
      <alignment/>
    </xf>
    <xf numFmtId="166" fontId="4" fillId="0" borderId="92" xfId="0" applyNumberFormat="1" applyFont="1" applyFill="1" applyBorder="1" applyAlignment="1">
      <alignment/>
    </xf>
    <xf numFmtId="164" fontId="5" fillId="0" borderId="93" xfId="0" applyFont="1" applyFill="1" applyBorder="1" applyAlignment="1">
      <alignment horizontal="center"/>
    </xf>
    <xf numFmtId="164" fontId="2" fillId="0" borderId="50" xfId="0" applyFont="1" applyFill="1" applyBorder="1" applyAlignment="1">
      <alignment/>
    </xf>
    <xf numFmtId="164" fontId="2" fillId="0" borderId="94" xfId="0" applyFont="1" applyFill="1" applyBorder="1" applyAlignment="1">
      <alignment/>
    </xf>
    <xf numFmtId="166" fontId="2" fillId="0" borderId="95" xfId="0" applyNumberFormat="1" applyFont="1" applyFill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workbookViewId="0" topLeftCell="A1">
      <selection activeCell="AF16" sqref="AF16"/>
    </sheetView>
  </sheetViews>
  <sheetFormatPr defaultColWidth="9.140625" defaultRowHeight="15"/>
  <cols>
    <col min="1" max="1" width="62.28125" style="0" customWidth="1"/>
    <col min="2" max="2" width="13.140625" style="0" customWidth="1"/>
    <col min="3" max="3" width="11.7109375" style="0" customWidth="1"/>
    <col min="4" max="5" width="8.7109375" style="0" customWidth="1"/>
    <col min="6" max="6" width="10.140625" style="0" customWidth="1"/>
    <col min="7" max="7" width="15.7109375" style="0" customWidth="1"/>
    <col min="9" max="26" width="0" style="0" hidden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1"/>
      <c r="C2" s="1"/>
      <c r="D2" s="1"/>
      <c r="E2" s="1"/>
      <c r="F2" s="3" t="s">
        <v>1</v>
      </c>
      <c r="G2" s="3"/>
    </row>
    <row r="3" spans="1:7" ht="12.75">
      <c r="A3" s="1"/>
      <c r="B3" s="1"/>
      <c r="C3" s="1"/>
      <c r="D3" s="1"/>
      <c r="E3" s="1"/>
      <c r="F3" s="4" t="s">
        <v>2</v>
      </c>
      <c r="G3" s="4" t="s">
        <v>3</v>
      </c>
    </row>
    <row r="4" spans="1:7" ht="12.75">
      <c r="A4" s="5" t="s">
        <v>4</v>
      </c>
      <c r="B4" s="1"/>
      <c r="C4" s="1"/>
      <c r="D4" s="1"/>
      <c r="E4" s="1"/>
      <c r="F4" s="6">
        <v>0.2</v>
      </c>
      <c r="G4" s="6">
        <v>0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</row>
    <row r="7" spans="1:17" ht="12.75">
      <c r="A7" s="8" t="s">
        <v>12</v>
      </c>
      <c r="B7" s="9">
        <f>'SO 379'!I20-Rekapitulácia!D7</f>
        <v>2500</v>
      </c>
      <c r="C7" s="9">
        <f>'Kryci_list 379'!J26</f>
        <v>0</v>
      </c>
      <c r="D7" s="9">
        <v>0</v>
      </c>
      <c r="E7" s="9">
        <f>'Kryci_list 379'!J17</f>
        <v>0</v>
      </c>
      <c r="F7" s="9">
        <v>0</v>
      </c>
      <c r="G7" s="9">
        <f>B7+C7+D7+E7+F7</f>
        <v>2500</v>
      </c>
      <c r="Q7">
        <v>30.126</v>
      </c>
    </row>
    <row r="8" spans="1:17" ht="12.75">
      <c r="A8" s="8" t="s">
        <v>13</v>
      </c>
      <c r="B8" s="9">
        <f>'SO 380'!I43-Rekapitulácia!D8</f>
        <v>6666.67</v>
      </c>
      <c r="C8" s="9">
        <f>'Kryci_list 380'!J26</f>
        <v>0</v>
      </c>
      <c r="D8" s="9">
        <v>0</v>
      </c>
      <c r="E8" s="9">
        <f>'Kryci_list 380'!J17</f>
        <v>0</v>
      </c>
      <c r="F8" s="9">
        <v>0</v>
      </c>
      <c r="G8" s="9">
        <f>B8+C8+D8+E8+F8</f>
        <v>6666.67</v>
      </c>
      <c r="Q8">
        <v>30.126</v>
      </c>
    </row>
    <row r="9" spans="1:17" ht="12.75">
      <c r="A9" s="10" t="s">
        <v>14</v>
      </c>
      <c r="B9" s="11">
        <f>'SO 381'!I48-Rekapitulácia!D9</f>
        <v>9112.27</v>
      </c>
      <c r="C9" s="11">
        <f>'Kryci_list 381'!J26</f>
        <v>0</v>
      </c>
      <c r="D9" s="11">
        <v>0</v>
      </c>
      <c r="E9" s="11">
        <f>'Kryci_list 381'!J17</f>
        <v>0</v>
      </c>
      <c r="F9" s="11">
        <v>0</v>
      </c>
      <c r="G9" s="11">
        <f>B9+C9+D9+E9+F9</f>
        <v>9112.27</v>
      </c>
      <c r="Q9">
        <v>30.126</v>
      </c>
    </row>
    <row r="10" spans="1:26" ht="12.75">
      <c r="A10" s="12" t="s">
        <v>15</v>
      </c>
      <c r="B10" s="13">
        <f aca="true" t="shared" si="0" ref="B10:G10">SUM(B7:B9)</f>
        <v>18278.940000000002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18278.940000000002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15" t="s">
        <v>16</v>
      </c>
      <c r="B11" s="16">
        <f>SUM(Rekapitulácia!G7:Rekapitulácia!G9)-SUM('SO 381'!K9:'SO 381'!K47)</f>
        <v>18278.940000000002</v>
      </c>
      <c r="C11" s="16"/>
      <c r="D11" s="16"/>
      <c r="E11" s="16"/>
      <c r="F11" s="16"/>
      <c r="G11" s="16">
        <f>ROUND(((ROUND(B11,2)*20)/100),2)</f>
        <v>3655.79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5" t="s">
        <v>17</v>
      </c>
      <c r="B12" s="17">
        <f>(G10-B11)</f>
        <v>0</v>
      </c>
      <c r="C12" s="17"/>
      <c r="D12" s="17"/>
      <c r="E12" s="17"/>
      <c r="F12" s="17"/>
      <c r="G12" s="17">
        <f>ROUND(((ROUND(B12,2)*0)/100),2)</f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>
      <c r="A13" s="5" t="s">
        <v>18</v>
      </c>
      <c r="B13" s="17"/>
      <c r="C13" s="17"/>
      <c r="D13" s="17"/>
      <c r="E13" s="17"/>
      <c r="F13" s="17"/>
      <c r="G13" s="17">
        <f>SUM(G10:G12)</f>
        <v>21934.730000000003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7" ht="12.75">
      <c r="A14" s="18"/>
      <c r="B14" s="19"/>
      <c r="C14" s="19"/>
      <c r="D14" s="19"/>
      <c r="E14" s="19"/>
      <c r="F14" s="19"/>
      <c r="G14" s="19"/>
    </row>
    <row r="15" spans="1:7" ht="12.75">
      <c r="A15" s="18"/>
      <c r="B15" s="19"/>
      <c r="C15" s="19"/>
      <c r="D15" s="19"/>
      <c r="E15" s="19"/>
      <c r="F15" s="19"/>
      <c r="G15" s="19"/>
    </row>
    <row r="16" spans="1:7" ht="12.75">
      <c r="A16" s="18"/>
      <c r="B16" s="19"/>
      <c r="C16" s="19"/>
      <c r="D16" s="19"/>
      <c r="E16" s="19"/>
      <c r="F16" s="19"/>
      <c r="G16" s="19"/>
    </row>
    <row r="17" spans="1:7" ht="12.75">
      <c r="A17" s="18"/>
      <c r="B17" s="19"/>
      <c r="C17" s="19"/>
      <c r="D17" s="19"/>
      <c r="E17" s="19"/>
      <c r="F17" s="19"/>
      <c r="G17" s="19"/>
    </row>
    <row r="18" spans="1:7" ht="12.75">
      <c r="A18" s="18"/>
      <c r="B18" s="19"/>
      <c r="C18" s="19"/>
      <c r="D18" s="19"/>
      <c r="E18" s="19"/>
      <c r="F18" s="19"/>
      <c r="G18" s="19"/>
    </row>
    <row r="19" spans="1:7" ht="12.75">
      <c r="A19" s="18"/>
      <c r="B19" s="19"/>
      <c r="C19" s="19"/>
      <c r="D19" s="19"/>
      <c r="E19" s="19"/>
      <c r="F19" s="19"/>
      <c r="G19" s="19"/>
    </row>
    <row r="20" spans="1:7" ht="12.75">
      <c r="A20" s="18"/>
      <c r="B20" s="19"/>
      <c r="C20" s="19"/>
      <c r="D20" s="19"/>
      <c r="E20" s="19"/>
      <c r="F20" s="19"/>
      <c r="G20" s="19"/>
    </row>
    <row r="21" spans="1:7" ht="12.75">
      <c r="A21" s="18"/>
      <c r="B21" s="19"/>
      <c r="C21" s="19"/>
      <c r="D21" s="19"/>
      <c r="E21" s="19"/>
      <c r="F21" s="19"/>
      <c r="G21" s="19"/>
    </row>
    <row r="22" spans="1:7" ht="12.75">
      <c r="A22" s="18"/>
      <c r="B22" s="19"/>
      <c r="C22" s="19"/>
      <c r="D22" s="19"/>
      <c r="E22" s="19"/>
      <c r="F22" s="19"/>
      <c r="G22" s="19"/>
    </row>
    <row r="23" spans="1:7" ht="12.75">
      <c r="A23" s="18"/>
      <c r="B23" s="19"/>
      <c r="C23" s="19"/>
      <c r="D23" s="19"/>
      <c r="E23" s="19"/>
      <c r="F23" s="19"/>
      <c r="G23" s="19"/>
    </row>
    <row r="24" spans="1:7" ht="12.75">
      <c r="A24" s="18"/>
      <c r="B24" s="19"/>
      <c r="C24" s="19"/>
      <c r="D24" s="19"/>
      <c r="E24" s="19"/>
      <c r="F24" s="19"/>
      <c r="G24" s="19"/>
    </row>
    <row r="25" spans="1:7" ht="12.75">
      <c r="A25" s="18"/>
      <c r="B25" s="19"/>
      <c r="C25" s="19"/>
      <c r="D25" s="19"/>
      <c r="E25" s="19"/>
      <c r="F25" s="19"/>
      <c r="G25" s="19"/>
    </row>
    <row r="26" spans="1:7" ht="12.75">
      <c r="A26" s="18"/>
      <c r="B26" s="19"/>
      <c r="C26" s="19"/>
      <c r="D26" s="19"/>
      <c r="E26" s="19"/>
      <c r="F26" s="19"/>
      <c r="G26" s="19"/>
    </row>
    <row r="27" spans="1:7" ht="12.75">
      <c r="A27" s="18"/>
      <c r="B27" s="19"/>
      <c r="C27" s="19"/>
      <c r="D27" s="19"/>
      <c r="E27" s="19"/>
      <c r="F27" s="19"/>
      <c r="G27" s="19"/>
    </row>
    <row r="28" spans="1:7" ht="12.75">
      <c r="A28" s="18"/>
      <c r="B28" s="19"/>
      <c r="C28" s="19"/>
      <c r="D28" s="19"/>
      <c r="E28" s="19"/>
      <c r="F28" s="19"/>
      <c r="G28" s="19"/>
    </row>
    <row r="29" spans="1:7" ht="12.75">
      <c r="A29" s="18"/>
      <c r="B29" s="19"/>
      <c r="C29" s="19"/>
      <c r="D29" s="19"/>
      <c r="E29" s="19"/>
      <c r="F29" s="19"/>
      <c r="G29" s="19"/>
    </row>
    <row r="30" spans="1:7" ht="12.75">
      <c r="A30" s="18"/>
      <c r="B30" s="19"/>
      <c r="C30" s="19"/>
      <c r="D30" s="19"/>
      <c r="E30" s="19"/>
      <c r="F30" s="19"/>
      <c r="G30" s="19"/>
    </row>
    <row r="31" spans="1:7" ht="12.75">
      <c r="A31" s="18"/>
      <c r="B31" s="19"/>
      <c r="C31" s="19"/>
      <c r="D31" s="19"/>
      <c r="E31" s="19"/>
      <c r="F31" s="19"/>
      <c r="G31" s="19"/>
    </row>
    <row r="32" spans="1:7" ht="12.75">
      <c r="A32" s="18"/>
      <c r="B32" s="19"/>
      <c r="C32" s="19"/>
      <c r="D32" s="19"/>
      <c r="E32" s="19"/>
      <c r="F32" s="19"/>
      <c r="G32" s="19"/>
    </row>
    <row r="33" spans="1:7" ht="12.75">
      <c r="A33" s="18"/>
      <c r="B33" s="19"/>
      <c r="C33" s="19"/>
      <c r="D33" s="19"/>
      <c r="E33" s="19"/>
      <c r="F33" s="19"/>
      <c r="G33" s="19"/>
    </row>
    <row r="34" spans="1:7" ht="12.75">
      <c r="A34" s="18"/>
      <c r="B34" s="19"/>
      <c r="C34" s="19"/>
      <c r="D34" s="19"/>
      <c r="E34" s="19"/>
      <c r="F34" s="19"/>
      <c r="G34" s="19"/>
    </row>
    <row r="35" spans="1:7" ht="12.75">
      <c r="A35" s="18"/>
      <c r="B35" s="19"/>
      <c r="C35" s="19"/>
      <c r="D35" s="19"/>
      <c r="E35" s="19"/>
      <c r="F35" s="19"/>
      <c r="G35" s="19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2:7" ht="12.75">
      <c r="B51" s="22"/>
      <c r="C51" s="22"/>
      <c r="D51" s="22"/>
      <c r="E51" s="22"/>
      <c r="F51" s="22"/>
      <c r="G51" s="22"/>
    </row>
    <row r="52" spans="2:7" ht="12.75">
      <c r="B52" s="22"/>
      <c r="C52" s="22"/>
      <c r="D52" s="22"/>
      <c r="E52" s="22"/>
      <c r="F52" s="22"/>
      <c r="G52" s="22"/>
    </row>
    <row r="53" spans="2:7" ht="12.75">
      <c r="B53" s="22"/>
      <c r="C53" s="22"/>
      <c r="D53" s="22"/>
      <c r="E53" s="22"/>
      <c r="F53" s="22"/>
      <c r="G53" s="22"/>
    </row>
    <row r="54" spans="2:7" ht="12.75">
      <c r="B54" s="22"/>
      <c r="C54" s="22"/>
      <c r="D54" s="22"/>
      <c r="E54" s="22"/>
      <c r="F54" s="22"/>
      <c r="G54" s="22"/>
    </row>
    <row r="55" spans="2:7" ht="12.75">
      <c r="B55" s="22"/>
      <c r="C55" s="22"/>
      <c r="D55" s="22"/>
      <c r="E55" s="22"/>
      <c r="F55" s="22"/>
      <c r="G55" s="22"/>
    </row>
    <row r="56" spans="2:7" ht="12.75">
      <c r="B56" s="22"/>
      <c r="C56" s="22"/>
      <c r="D56" s="22"/>
      <c r="E56" s="22"/>
      <c r="F56" s="22"/>
      <c r="G56" s="22"/>
    </row>
    <row r="57" spans="2:7" ht="12.75">
      <c r="B57" s="22"/>
      <c r="C57" s="22"/>
      <c r="D57" s="22"/>
      <c r="E57" s="22"/>
      <c r="F57" s="22"/>
      <c r="G57" s="22"/>
    </row>
    <row r="58" spans="2:7" ht="12.75">
      <c r="B58" s="22"/>
      <c r="C58" s="22"/>
      <c r="D58" s="22"/>
      <c r="E58" s="22"/>
      <c r="F58" s="22"/>
      <c r="G58" s="22"/>
    </row>
    <row r="59" spans="2:7" ht="12.75">
      <c r="B59" s="22"/>
      <c r="C59" s="22"/>
      <c r="D59" s="22"/>
      <c r="E59" s="22"/>
      <c r="F59" s="22"/>
      <c r="G59" s="22"/>
    </row>
    <row r="60" spans="2:7" ht="12.75">
      <c r="B60" s="22"/>
      <c r="C60" s="22"/>
      <c r="D60" s="22"/>
      <c r="E60" s="22"/>
      <c r="F60" s="22"/>
      <c r="G60" s="22"/>
    </row>
    <row r="61" spans="2:7" ht="12.75">
      <c r="B61" s="22"/>
      <c r="C61" s="22"/>
      <c r="D61" s="22"/>
      <c r="E61" s="22"/>
      <c r="F61" s="22"/>
      <c r="G61" s="22"/>
    </row>
    <row r="62" spans="2:7" ht="12.75">
      <c r="B62" s="22"/>
      <c r="C62" s="22"/>
      <c r="D62" s="22"/>
      <c r="E62" s="22"/>
      <c r="F62" s="22"/>
      <c r="G62" s="22"/>
    </row>
    <row r="63" spans="2:7" ht="12.75">
      <c r="B63" s="22"/>
      <c r="C63" s="22"/>
      <c r="D63" s="22"/>
      <c r="E63" s="22"/>
      <c r="F63" s="22"/>
      <c r="G63" s="22"/>
    </row>
    <row r="64" spans="2:7" ht="12.75">
      <c r="B64" s="22"/>
      <c r="C64" s="22"/>
      <c r="D64" s="22"/>
      <c r="E64" s="22"/>
      <c r="F64" s="22"/>
      <c r="G64" s="22"/>
    </row>
    <row r="65" spans="2:7" ht="12.75">
      <c r="B65" s="22"/>
      <c r="C65" s="22"/>
      <c r="D65" s="22"/>
      <c r="E65" s="22"/>
      <c r="F65" s="22"/>
      <c r="G65" s="22"/>
    </row>
    <row r="66" spans="2:7" ht="12.75">
      <c r="B66" s="22"/>
      <c r="C66" s="22"/>
      <c r="D66" s="22"/>
      <c r="E66" s="22"/>
      <c r="F66" s="22"/>
      <c r="G66" s="22"/>
    </row>
    <row r="67" spans="2:7" ht="12.75">
      <c r="B67" s="22"/>
      <c r="C67" s="22"/>
      <c r="D67" s="22"/>
      <c r="E67" s="22"/>
      <c r="F67" s="22"/>
      <c r="G67" s="22"/>
    </row>
    <row r="68" spans="2:7" ht="12.75">
      <c r="B68" s="22"/>
      <c r="C68" s="22"/>
      <c r="D68" s="22"/>
      <c r="E68" s="22"/>
      <c r="F68" s="22"/>
      <c r="G68" s="22"/>
    </row>
    <row r="69" spans="2:7" ht="12.75">
      <c r="B69" s="22"/>
      <c r="C69" s="22"/>
      <c r="D69" s="22"/>
      <c r="E69" s="22"/>
      <c r="F69" s="22"/>
      <c r="G69" s="22"/>
    </row>
    <row r="70" spans="2:7" ht="12.75">
      <c r="B70" s="22"/>
      <c r="C70" s="22"/>
      <c r="D70" s="22"/>
      <c r="E70" s="22"/>
      <c r="F70" s="22"/>
      <c r="G70" s="22"/>
    </row>
    <row r="71" spans="2:7" ht="12.75">
      <c r="B71" s="22"/>
      <c r="C71" s="22"/>
      <c r="D71" s="22"/>
      <c r="E71" s="22"/>
      <c r="F71" s="22"/>
      <c r="G71" s="22"/>
    </row>
    <row r="72" spans="2:7" ht="12.75">
      <c r="B72" s="22"/>
      <c r="C72" s="22"/>
      <c r="D72" s="22"/>
      <c r="E72" s="22"/>
      <c r="F72" s="22"/>
      <c r="G72" s="22"/>
    </row>
    <row r="73" spans="2:7" ht="12.75">
      <c r="B73" s="22"/>
      <c r="C73" s="22"/>
      <c r="D73" s="22"/>
      <c r="E73" s="22"/>
      <c r="F73" s="22"/>
      <c r="G73" s="22"/>
    </row>
    <row r="74" spans="2:7" ht="12.75">
      <c r="B74" s="22"/>
      <c r="C74" s="22"/>
      <c r="D74" s="22"/>
      <c r="E74" s="22"/>
      <c r="F74" s="22"/>
      <c r="G74" s="22"/>
    </row>
    <row r="75" spans="2:7" ht="12.75">
      <c r="B75" s="22"/>
      <c r="C75" s="22"/>
      <c r="D75" s="22"/>
      <c r="E75" s="22"/>
      <c r="F75" s="22"/>
      <c r="G75" s="22"/>
    </row>
    <row r="76" spans="2:7" ht="12.75">
      <c r="B76" s="22"/>
      <c r="C76" s="22"/>
      <c r="D76" s="22"/>
      <c r="E76" s="22"/>
      <c r="F76" s="22"/>
      <c r="G76" s="22"/>
    </row>
    <row r="77" spans="2:7" ht="12.75">
      <c r="B77" s="22"/>
      <c r="C77" s="22"/>
      <c r="D77" s="22"/>
      <c r="E77" s="22"/>
      <c r="F77" s="22"/>
      <c r="G77" s="22"/>
    </row>
    <row r="78" spans="2:7" ht="12.75">
      <c r="B78" s="22"/>
      <c r="C78" s="22"/>
      <c r="D78" s="22"/>
      <c r="E78" s="22"/>
      <c r="F78" s="22"/>
      <c r="G78" s="22"/>
    </row>
    <row r="79" spans="2:7" ht="12.75">
      <c r="B79" s="22"/>
      <c r="C79" s="22"/>
      <c r="D79" s="22"/>
      <c r="E79" s="22"/>
      <c r="F79" s="22"/>
      <c r="G79" s="22"/>
    </row>
    <row r="80" spans="2:7" ht="12.75">
      <c r="B80" s="22"/>
      <c r="C80" s="22"/>
      <c r="D80" s="22"/>
      <c r="E80" s="22"/>
      <c r="F80" s="22"/>
      <c r="G80" s="22"/>
    </row>
    <row r="81" spans="2:7" ht="12.75">
      <c r="B81" s="22"/>
      <c r="C81" s="22"/>
      <c r="D81" s="22"/>
      <c r="E81" s="22"/>
      <c r="F81" s="22"/>
      <c r="G81" s="22"/>
    </row>
    <row r="82" spans="2:7" ht="12.75">
      <c r="B82" s="22"/>
      <c r="C82" s="22"/>
      <c r="D82" s="22"/>
      <c r="E82" s="22"/>
      <c r="F82" s="22"/>
      <c r="G82" s="22"/>
    </row>
    <row r="83" spans="2:7" ht="12.75">
      <c r="B83" s="22"/>
      <c r="C83" s="22"/>
      <c r="D83" s="22"/>
      <c r="E83" s="22"/>
      <c r="F83" s="22"/>
      <c r="G83" s="22"/>
    </row>
    <row r="84" spans="2:7" ht="12.75">
      <c r="B84" s="22"/>
      <c r="C84" s="22"/>
      <c r="D84" s="22"/>
      <c r="E84" s="22"/>
      <c r="F84" s="22"/>
      <c r="G84" s="22"/>
    </row>
    <row r="85" spans="2:7" ht="12.75">
      <c r="B85" s="22"/>
      <c r="C85" s="22"/>
      <c r="D85" s="22"/>
      <c r="E85" s="22"/>
      <c r="F85" s="22"/>
      <c r="G85" s="22"/>
    </row>
    <row r="86" spans="2:7" ht="12.75">
      <c r="B86" s="22"/>
      <c r="C86" s="22"/>
      <c r="D86" s="22"/>
      <c r="E86" s="22"/>
      <c r="F86" s="22"/>
      <c r="G86" s="22"/>
    </row>
    <row r="87" spans="2:7" ht="12.75">
      <c r="B87" s="22"/>
      <c r="C87" s="22"/>
      <c r="D87" s="22"/>
      <c r="E87" s="22"/>
      <c r="F87" s="22"/>
      <c r="G87" s="22"/>
    </row>
    <row r="88" spans="2:7" ht="12.75">
      <c r="B88" s="22"/>
      <c r="C88" s="22"/>
      <c r="D88" s="22"/>
      <c r="E88" s="22"/>
      <c r="F88" s="22"/>
      <c r="G88" s="22"/>
    </row>
    <row r="89" spans="2:7" ht="12.75">
      <c r="B89" s="22"/>
      <c r="C89" s="22"/>
      <c r="D89" s="22"/>
      <c r="E89" s="22"/>
      <c r="F89" s="22"/>
      <c r="G89" s="22"/>
    </row>
    <row r="90" spans="2:7" ht="12.75">
      <c r="B90" s="22"/>
      <c r="C90" s="22"/>
      <c r="D90" s="22"/>
      <c r="E90" s="22"/>
      <c r="F90" s="22"/>
      <c r="G90" s="22"/>
    </row>
    <row r="91" spans="2:7" ht="12.75">
      <c r="B91" s="22"/>
      <c r="C91" s="22"/>
      <c r="D91" s="22"/>
      <c r="E91" s="22"/>
      <c r="F91" s="22"/>
      <c r="G91" s="22"/>
    </row>
    <row r="92" spans="2:7" ht="12.75">
      <c r="B92" s="22"/>
      <c r="C92" s="22"/>
      <c r="D92" s="22"/>
      <c r="E92" s="22"/>
      <c r="F92" s="22"/>
      <c r="G92" s="22"/>
    </row>
    <row r="93" spans="2:7" ht="12.75">
      <c r="B93" s="22"/>
      <c r="C93" s="22"/>
      <c r="D93" s="22"/>
      <c r="E93" s="22"/>
      <c r="F93" s="22"/>
      <c r="G93" s="22"/>
    </row>
    <row r="94" spans="2:7" ht="12.75">
      <c r="B94" s="22"/>
      <c r="C94" s="22"/>
      <c r="D94" s="22"/>
      <c r="E94" s="22"/>
      <c r="F94" s="22"/>
      <c r="G94" s="22"/>
    </row>
    <row r="95" spans="2:7" ht="12.75">
      <c r="B95" s="22"/>
      <c r="C95" s="22"/>
      <c r="D95" s="22"/>
      <c r="E95" s="22"/>
      <c r="F95" s="22"/>
      <c r="G95" s="22"/>
    </row>
    <row r="96" spans="2:7" ht="12.75">
      <c r="B96" s="22"/>
      <c r="C96" s="22"/>
      <c r="D96" s="22"/>
      <c r="E96" s="22"/>
      <c r="F96" s="22"/>
      <c r="G96" s="22"/>
    </row>
    <row r="97" spans="2:7" ht="12.75">
      <c r="B97" s="22"/>
      <c r="C97" s="22"/>
      <c r="D97" s="22"/>
      <c r="E97" s="22"/>
      <c r="F97" s="22"/>
      <c r="G97" s="22"/>
    </row>
    <row r="98" spans="2:7" ht="12.75">
      <c r="B98" s="22"/>
      <c r="C98" s="22"/>
      <c r="D98" s="22"/>
      <c r="E98" s="22"/>
      <c r="F98" s="22"/>
      <c r="G98" s="22"/>
    </row>
    <row r="99" spans="2:7" ht="12.75">
      <c r="B99" s="22"/>
      <c r="C99" s="22"/>
      <c r="D99" s="22"/>
      <c r="E99" s="22"/>
      <c r="F99" s="22"/>
      <c r="G99" s="22"/>
    </row>
    <row r="100" spans="2:7" ht="12.75">
      <c r="B100" s="22"/>
      <c r="C100" s="22"/>
      <c r="D100" s="22"/>
      <c r="E100" s="22"/>
      <c r="F100" s="22"/>
      <c r="G100" s="22"/>
    </row>
    <row r="101" spans="2:7" ht="12.75">
      <c r="B101" s="22"/>
      <c r="C101" s="22"/>
      <c r="D101" s="22"/>
      <c r="E101" s="22"/>
      <c r="F101" s="22"/>
      <c r="G101" s="22"/>
    </row>
    <row r="102" spans="2:7" ht="12.75">
      <c r="B102" s="22"/>
      <c r="C102" s="22"/>
      <c r="D102" s="22"/>
      <c r="E102" s="22"/>
      <c r="F102" s="22"/>
      <c r="G102" s="22"/>
    </row>
    <row r="103" spans="2:7" ht="12.75">
      <c r="B103" s="22"/>
      <c r="C103" s="22"/>
      <c r="D103" s="22"/>
      <c r="E103" s="22"/>
      <c r="F103" s="22"/>
      <c r="G103" s="22"/>
    </row>
    <row r="104" spans="2:7" ht="12.75">
      <c r="B104" s="22"/>
      <c r="C104" s="22"/>
      <c r="D104" s="22"/>
      <c r="E104" s="22"/>
      <c r="F104" s="22"/>
      <c r="G104" s="22"/>
    </row>
    <row r="105" spans="2:7" ht="12.75">
      <c r="B105" s="22"/>
      <c r="C105" s="22"/>
      <c r="D105" s="22"/>
      <c r="E105" s="22"/>
      <c r="F105" s="22"/>
      <c r="G105" s="22"/>
    </row>
  </sheetData>
  <sheetProtection selectLockedCells="1" selectUnlockedCells="1"/>
  <printOptions horizontalCentered="1"/>
  <pageMargins left="0.7" right="0.7" top="0.75" bottom="0.75" header="0.5118055555555555" footer="0.5118055555555555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D18" sqref="D18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5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2.7109375" style="0" customWidth="1"/>
    <col min="10" max="15" width="0" style="0" hidden="1" customWidth="1"/>
    <col min="16" max="16" width="9.7109375" style="0" customWidth="1"/>
    <col min="17" max="26" width="0" style="0" hidden="1" customWidth="1"/>
  </cols>
  <sheetData>
    <row r="1" spans="1:23" ht="12.75">
      <c r="A1" s="5" t="s">
        <v>27</v>
      </c>
      <c r="B1" s="1"/>
      <c r="C1" s="1"/>
      <c r="D1" s="1"/>
      <c r="E1" s="5" t="s">
        <v>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W1">
        <v>30.126</v>
      </c>
    </row>
    <row r="2" spans="1:16" ht="12.75">
      <c r="A2" s="5" t="s">
        <v>33</v>
      </c>
      <c r="B2" s="1"/>
      <c r="C2" s="1"/>
      <c r="D2" s="1"/>
      <c r="E2" s="5" t="s">
        <v>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 t="s">
        <v>30</v>
      </c>
      <c r="B3" s="1"/>
      <c r="C3" s="1"/>
      <c r="D3" s="1"/>
      <c r="E3" s="5" t="s">
        <v>66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131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4" t="s">
        <v>67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6" ht="12.75">
      <c r="A8" s="149" t="s">
        <v>74</v>
      </c>
      <c r="B8" s="149" t="s">
        <v>75</v>
      </c>
      <c r="C8" s="149" t="s">
        <v>76</v>
      </c>
      <c r="D8" s="149" t="s">
        <v>77</v>
      </c>
      <c r="E8" s="149" t="s">
        <v>78</v>
      </c>
      <c r="F8" s="149" t="s">
        <v>79</v>
      </c>
      <c r="G8" s="149" t="s">
        <v>35</v>
      </c>
      <c r="H8" s="149" t="s">
        <v>36</v>
      </c>
      <c r="I8" s="149" t="s">
        <v>80</v>
      </c>
      <c r="J8" s="149"/>
      <c r="K8" s="149"/>
      <c r="L8" s="149"/>
      <c r="M8" s="149"/>
      <c r="N8" s="149"/>
      <c r="O8" s="149"/>
      <c r="P8" s="149" t="s">
        <v>81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.75">
      <c r="A9" s="161"/>
      <c r="B9" s="161"/>
      <c r="C9" s="162"/>
      <c r="D9" s="149" t="s">
        <v>71</v>
      </c>
      <c r="E9" s="161"/>
      <c r="F9" s="163"/>
      <c r="G9" s="151"/>
      <c r="H9" s="151"/>
      <c r="I9" s="151"/>
      <c r="J9" s="161"/>
      <c r="K9" s="161"/>
      <c r="L9" s="161"/>
      <c r="M9" s="161"/>
      <c r="N9" s="161"/>
      <c r="O9" s="161"/>
      <c r="P9" s="161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153"/>
      <c r="B10" s="153"/>
      <c r="C10" s="153"/>
      <c r="D10" s="153" t="s">
        <v>72</v>
      </c>
      <c r="E10" s="153"/>
      <c r="F10" s="164"/>
      <c r="G10" s="154"/>
      <c r="H10" s="154"/>
      <c r="I10" s="154"/>
      <c r="J10" s="153"/>
      <c r="K10" s="153"/>
      <c r="L10" s="153"/>
      <c r="M10" s="153"/>
      <c r="N10" s="153"/>
      <c r="O10" s="153"/>
      <c r="P10" s="153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65">
        <v>35</v>
      </c>
      <c r="B11" s="165" t="s">
        <v>136</v>
      </c>
      <c r="C11" s="166">
        <v>612401971</v>
      </c>
      <c r="D11" s="165" t="s">
        <v>137</v>
      </c>
      <c r="E11" s="165" t="s">
        <v>87</v>
      </c>
      <c r="F11" s="167">
        <v>224.55</v>
      </c>
      <c r="G11" s="168">
        <v>0.06</v>
      </c>
      <c r="H11" s="168"/>
      <c r="I11" s="168">
        <f aca="true" t="shared" si="0" ref="I11:I20">ROUND(F11*(G11+H11),2)</f>
        <v>13.47</v>
      </c>
      <c r="J11" s="165">
        <f aca="true" t="shared" si="1" ref="J11:J20">ROUND(F11*(N11),2)</f>
        <v>13.47</v>
      </c>
      <c r="K11" s="20">
        <f aca="true" t="shared" si="2" ref="K11:K20">ROUND(F11*(O11),2)</f>
        <v>0</v>
      </c>
      <c r="L11" s="20">
        <f aca="true" t="shared" si="3" ref="L11:L20">ROUND(F11*(G11+H11),2)</f>
        <v>13.47</v>
      </c>
      <c r="M11" s="20"/>
      <c r="N11" s="20">
        <v>0.06</v>
      </c>
      <c r="O11" s="20"/>
      <c r="P11" s="164">
        <f aca="true" t="shared" si="4" ref="P11:P20">ROUND(F11*(R11),3)</f>
        <v>0.002</v>
      </c>
      <c r="Q11" s="169"/>
      <c r="R11" s="169">
        <v>1.1E-05</v>
      </c>
      <c r="Z11">
        <v>0</v>
      </c>
    </row>
    <row r="12" spans="1:26" ht="24.75" customHeight="1">
      <c r="A12" s="165">
        <v>36</v>
      </c>
      <c r="B12" s="165" t="s">
        <v>136</v>
      </c>
      <c r="C12" s="166">
        <v>612401991</v>
      </c>
      <c r="D12" s="165" t="s">
        <v>138</v>
      </c>
      <c r="E12" s="165" t="s">
        <v>87</v>
      </c>
      <c r="F12" s="167">
        <v>224.55</v>
      </c>
      <c r="G12" s="168">
        <v>0.29</v>
      </c>
      <c r="H12" s="168"/>
      <c r="I12" s="168">
        <f t="shared" si="0"/>
        <v>65.12</v>
      </c>
      <c r="J12" s="165">
        <f t="shared" si="1"/>
        <v>65.12</v>
      </c>
      <c r="K12" s="20">
        <f t="shared" si="2"/>
        <v>0</v>
      </c>
      <c r="L12" s="20">
        <f t="shared" si="3"/>
        <v>65.12</v>
      </c>
      <c r="M12" s="20"/>
      <c r="N12" s="20">
        <v>0.29</v>
      </c>
      <c r="O12" s="20"/>
      <c r="P12" s="164">
        <f t="shared" si="4"/>
        <v>0.031</v>
      </c>
      <c r="Q12" s="169"/>
      <c r="R12" s="169">
        <v>0.00014</v>
      </c>
      <c r="Z12">
        <v>0</v>
      </c>
    </row>
    <row r="13" spans="1:26" ht="24.75" customHeight="1">
      <c r="A13" s="165">
        <v>37</v>
      </c>
      <c r="B13" s="165" t="s">
        <v>136</v>
      </c>
      <c r="C13" s="166">
        <v>612411131</v>
      </c>
      <c r="D13" s="165" t="s">
        <v>139</v>
      </c>
      <c r="E13" s="165" t="s">
        <v>87</v>
      </c>
      <c r="F13" s="167">
        <v>182.15</v>
      </c>
      <c r="G13" s="168">
        <v>0.51</v>
      </c>
      <c r="H13" s="168"/>
      <c r="I13" s="168">
        <f t="shared" si="0"/>
        <v>92.9</v>
      </c>
      <c r="J13" s="165">
        <f t="shared" si="1"/>
        <v>92.9</v>
      </c>
      <c r="K13" s="20">
        <f t="shared" si="2"/>
        <v>0</v>
      </c>
      <c r="L13" s="20">
        <f t="shared" si="3"/>
        <v>92.9</v>
      </c>
      <c r="M13" s="20"/>
      <c r="N13" s="20">
        <v>0.51</v>
      </c>
      <c r="O13" s="20"/>
      <c r="P13" s="164">
        <f t="shared" si="4"/>
        <v>0.055</v>
      </c>
      <c r="Q13" s="169"/>
      <c r="R13" s="169">
        <v>0.0003</v>
      </c>
      <c r="Z13">
        <v>0</v>
      </c>
    </row>
    <row r="14" spans="1:26" ht="24.75" customHeight="1">
      <c r="A14" s="165">
        <v>38</v>
      </c>
      <c r="B14" s="165" t="s">
        <v>136</v>
      </c>
      <c r="C14" s="166">
        <v>612421637</v>
      </c>
      <c r="D14" s="165" t="s">
        <v>140</v>
      </c>
      <c r="E14" s="165" t="s">
        <v>87</v>
      </c>
      <c r="F14" s="167">
        <v>224.55</v>
      </c>
      <c r="G14" s="168">
        <v>7.91</v>
      </c>
      <c r="H14" s="168"/>
      <c r="I14" s="168">
        <f t="shared" si="0"/>
        <v>1776.19</v>
      </c>
      <c r="J14" s="165">
        <f t="shared" si="1"/>
        <v>1776.19</v>
      </c>
      <c r="K14" s="20">
        <f t="shared" si="2"/>
        <v>0</v>
      </c>
      <c r="L14" s="20">
        <f t="shared" si="3"/>
        <v>1776.19</v>
      </c>
      <c r="M14" s="20"/>
      <c r="N14" s="20">
        <v>7.91</v>
      </c>
      <c r="O14" s="20"/>
      <c r="P14" s="164">
        <f t="shared" si="4"/>
        <v>9.049</v>
      </c>
      <c r="Q14" s="169"/>
      <c r="R14" s="169">
        <v>0.040299</v>
      </c>
      <c r="Z14">
        <v>0</v>
      </c>
    </row>
    <row r="15" spans="1:26" ht="24.75" customHeight="1">
      <c r="A15" s="165">
        <v>39</v>
      </c>
      <c r="B15" s="165" t="s">
        <v>136</v>
      </c>
      <c r="C15" s="166">
        <v>632451136</v>
      </c>
      <c r="D15" s="165" t="s">
        <v>141</v>
      </c>
      <c r="E15" s="165" t="s">
        <v>87</v>
      </c>
      <c r="F15" s="167">
        <v>60</v>
      </c>
      <c r="G15" s="168">
        <v>9.61</v>
      </c>
      <c r="H15" s="168"/>
      <c r="I15" s="168">
        <f t="shared" si="0"/>
        <v>576.6</v>
      </c>
      <c r="J15" s="165">
        <f t="shared" si="1"/>
        <v>576.6</v>
      </c>
      <c r="K15" s="20">
        <f t="shared" si="2"/>
        <v>0</v>
      </c>
      <c r="L15" s="20">
        <f t="shared" si="3"/>
        <v>576.6</v>
      </c>
      <c r="M15" s="20"/>
      <c r="N15" s="20">
        <v>9.61</v>
      </c>
      <c r="O15" s="20"/>
      <c r="P15" s="164">
        <f t="shared" si="4"/>
        <v>6.452</v>
      </c>
      <c r="Q15" s="169"/>
      <c r="R15" s="169">
        <v>0.1075315</v>
      </c>
      <c r="Z15">
        <v>0</v>
      </c>
    </row>
    <row r="16" spans="1:26" ht="24.75" customHeight="1">
      <c r="A16" s="165">
        <v>40</v>
      </c>
      <c r="B16" s="165" t="s">
        <v>136</v>
      </c>
      <c r="C16" s="166">
        <v>632477001</v>
      </c>
      <c r="D16" s="165" t="s">
        <v>142</v>
      </c>
      <c r="E16" s="165" t="s">
        <v>87</v>
      </c>
      <c r="F16" s="167">
        <v>60</v>
      </c>
      <c r="G16" s="168">
        <v>15.81</v>
      </c>
      <c r="H16" s="168"/>
      <c r="I16" s="168">
        <f t="shared" si="0"/>
        <v>948.6</v>
      </c>
      <c r="J16" s="165">
        <f t="shared" si="1"/>
        <v>948.6</v>
      </c>
      <c r="K16" s="20">
        <f t="shared" si="2"/>
        <v>0</v>
      </c>
      <c r="L16" s="20">
        <f t="shared" si="3"/>
        <v>948.6</v>
      </c>
      <c r="M16" s="20"/>
      <c r="N16" s="20">
        <v>15.81</v>
      </c>
      <c r="O16" s="20"/>
      <c r="P16" s="164">
        <f t="shared" si="4"/>
        <v>2.706</v>
      </c>
      <c r="Q16" s="169"/>
      <c r="R16" s="169">
        <v>0.0451</v>
      </c>
      <c r="Z16">
        <v>0</v>
      </c>
    </row>
    <row r="17" spans="1:26" ht="24.75" customHeight="1">
      <c r="A17" s="165">
        <v>41</v>
      </c>
      <c r="B17" s="165" t="s">
        <v>136</v>
      </c>
      <c r="C17" s="166">
        <v>648991113</v>
      </c>
      <c r="D17" s="165" t="s">
        <v>143</v>
      </c>
      <c r="E17" s="165" t="s">
        <v>123</v>
      </c>
      <c r="F17" s="167">
        <v>8</v>
      </c>
      <c r="G17" s="168">
        <v>4.55</v>
      </c>
      <c r="H17" s="168"/>
      <c r="I17" s="168">
        <f t="shared" si="0"/>
        <v>36.4</v>
      </c>
      <c r="J17" s="165">
        <f t="shared" si="1"/>
        <v>36.4</v>
      </c>
      <c r="K17" s="20">
        <f t="shared" si="2"/>
        <v>0</v>
      </c>
      <c r="L17" s="20">
        <f t="shared" si="3"/>
        <v>36.4</v>
      </c>
      <c r="M17" s="20"/>
      <c r="N17" s="20">
        <v>4.55</v>
      </c>
      <c r="O17" s="20"/>
      <c r="P17" s="164">
        <f t="shared" si="4"/>
        <v>0.064</v>
      </c>
      <c r="Q17" s="169"/>
      <c r="R17" s="169">
        <v>0.00798562</v>
      </c>
      <c r="Z17">
        <v>0</v>
      </c>
    </row>
    <row r="18" spans="1:26" ht="24.75" customHeight="1">
      <c r="A18" s="165">
        <v>42</v>
      </c>
      <c r="B18" s="165" t="s">
        <v>144</v>
      </c>
      <c r="C18" s="166">
        <v>612403399</v>
      </c>
      <c r="D18" s="165" t="s">
        <v>145</v>
      </c>
      <c r="E18" s="165" t="s">
        <v>87</v>
      </c>
      <c r="F18" s="167">
        <v>12.55</v>
      </c>
      <c r="G18" s="168">
        <v>9.25</v>
      </c>
      <c r="H18" s="168"/>
      <c r="I18" s="168">
        <f t="shared" si="0"/>
        <v>116.09</v>
      </c>
      <c r="J18" s="165">
        <f t="shared" si="1"/>
        <v>116.09</v>
      </c>
      <c r="K18" s="20">
        <f t="shared" si="2"/>
        <v>0</v>
      </c>
      <c r="L18" s="20">
        <f t="shared" si="3"/>
        <v>116.09</v>
      </c>
      <c r="M18" s="20"/>
      <c r="N18" s="20">
        <v>9.25</v>
      </c>
      <c r="O18" s="20"/>
      <c r="P18" s="164">
        <f t="shared" si="4"/>
        <v>0.948</v>
      </c>
      <c r="Q18" s="169"/>
      <c r="R18" s="169">
        <v>0.07550000000000001</v>
      </c>
      <c r="Z18">
        <v>0</v>
      </c>
    </row>
    <row r="19" spans="1:26" ht="24.75" customHeight="1">
      <c r="A19" s="165">
        <v>43</v>
      </c>
      <c r="B19" s="165" t="s">
        <v>144</v>
      </c>
      <c r="C19" s="166">
        <v>612421431</v>
      </c>
      <c r="D19" s="165" t="s">
        <v>146</v>
      </c>
      <c r="E19" s="165" t="s">
        <v>87</v>
      </c>
      <c r="F19" s="167">
        <v>355.14</v>
      </c>
      <c r="G19" s="168">
        <v>7.4</v>
      </c>
      <c r="H19" s="168"/>
      <c r="I19" s="168">
        <f t="shared" si="0"/>
        <v>2628.04</v>
      </c>
      <c r="J19" s="165">
        <f t="shared" si="1"/>
        <v>2628.04</v>
      </c>
      <c r="K19" s="20">
        <f t="shared" si="2"/>
        <v>0</v>
      </c>
      <c r="L19" s="20">
        <f t="shared" si="3"/>
        <v>2628.04</v>
      </c>
      <c r="M19" s="20"/>
      <c r="N19" s="20">
        <v>7.4</v>
      </c>
      <c r="O19" s="20"/>
      <c r="P19" s="164">
        <f t="shared" si="4"/>
        <v>14.82</v>
      </c>
      <c r="Q19" s="169"/>
      <c r="R19" s="169">
        <v>0.041730352</v>
      </c>
      <c r="Z19">
        <v>0</v>
      </c>
    </row>
    <row r="20" spans="1:26" ht="24.75" customHeight="1">
      <c r="A20" s="165">
        <v>44</v>
      </c>
      <c r="B20" s="165" t="s">
        <v>144</v>
      </c>
      <c r="C20" s="166">
        <v>642944121</v>
      </c>
      <c r="D20" s="165" t="s">
        <v>147</v>
      </c>
      <c r="E20" s="165" t="s">
        <v>91</v>
      </c>
      <c r="F20" s="167">
        <v>6</v>
      </c>
      <c r="G20" s="168">
        <v>20.62</v>
      </c>
      <c r="H20" s="168"/>
      <c r="I20" s="168">
        <f t="shared" si="0"/>
        <v>123.72</v>
      </c>
      <c r="J20" s="165">
        <f t="shared" si="1"/>
        <v>123.72</v>
      </c>
      <c r="K20" s="20">
        <f t="shared" si="2"/>
        <v>0</v>
      </c>
      <c r="L20" s="20">
        <f t="shared" si="3"/>
        <v>123.72</v>
      </c>
      <c r="M20" s="20"/>
      <c r="N20" s="20">
        <v>20.62</v>
      </c>
      <c r="O20" s="20"/>
      <c r="P20" s="164">
        <f t="shared" si="4"/>
        <v>0.72</v>
      </c>
      <c r="Q20" s="169"/>
      <c r="R20" s="169">
        <v>0.119969976</v>
      </c>
      <c r="Z20">
        <v>0</v>
      </c>
    </row>
    <row r="21" spans="1:26" ht="12.75">
      <c r="A21" s="153"/>
      <c r="B21" s="153"/>
      <c r="C21" s="153"/>
      <c r="D21" s="153" t="s">
        <v>72</v>
      </c>
      <c r="E21" s="153"/>
      <c r="F21" s="164"/>
      <c r="G21" s="157">
        <f>ROUND((SUM(L10:L20))/1,2)</f>
        <v>6377.13</v>
      </c>
      <c r="H21" s="157">
        <f>ROUND((SUM(M10:M20))/1,2)</f>
        <v>0</v>
      </c>
      <c r="I21" s="157">
        <f>ROUND((SUM(I10:I20))/1,2)</f>
        <v>6377.13</v>
      </c>
      <c r="J21" s="153"/>
      <c r="K21" s="153"/>
      <c r="L21" s="153">
        <f>ROUND((SUM(L10:L20))/1,2)</f>
        <v>6377.13</v>
      </c>
      <c r="M21" s="153">
        <f>ROUND((SUM(M10:M20))/1,2)</f>
        <v>0</v>
      </c>
      <c r="N21" s="153"/>
      <c r="O21" s="153"/>
      <c r="P21" s="170">
        <f>ROUND((SUM(P10:P20))/1,2)</f>
        <v>34.85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16" ht="12.75">
      <c r="A22" s="20"/>
      <c r="B22" s="20"/>
      <c r="C22" s="20"/>
      <c r="D22" s="20"/>
      <c r="E22" s="20"/>
      <c r="F22" s="171"/>
      <c r="G22" s="21"/>
      <c r="H22" s="21"/>
      <c r="I22" s="21"/>
      <c r="J22" s="20"/>
      <c r="K22" s="20"/>
      <c r="L22" s="20"/>
      <c r="M22" s="20"/>
      <c r="N22" s="20"/>
      <c r="O22" s="20"/>
      <c r="P22" s="20"/>
    </row>
    <row r="23" spans="1:16" ht="12.75">
      <c r="A23" s="153"/>
      <c r="B23" s="153"/>
      <c r="C23" s="153"/>
      <c r="D23" s="156" t="s">
        <v>71</v>
      </c>
      <c r="E23" s="153"/>
      <c r="F23" s="164"/>
      <c r="G23" s="157">
        <f>ROUND((SUM(L9:L22))/2,2)</f>
        <v>6377.13</v>
      </c>
      <c r="H23" s="157">
        <f>ROUND((SUM(M9:M22))/2,2)</f>
        <v>0</v>
      </c>
      <c r="I23" s="157">
        <f>ROUND((SUM(I9:I22))/2,2)</f>
        <v>6377.13</v>
      </c>
      <c r="J23" s="154"/>
      <c r="K23" s="153"/>
      <c r="L23" s="154">
        <f>ROUND((SUM(L9:L22))/2,2)</f>
        <v>6377.13</v>
      </c>
      <c r="M23" s="154">
        <f>ROUND((SUM(M9:M22))/2,2)</f>
        <v>0</v>
      </c>
      <c r="N23" s="153"/>
      <c r="O23" s="153"/>
      <c r="P23" s="170">
        <f>ROUND((SUM(P9:P22))/2,2)</f>
        <v>34.85</v>
      </c>
    </row>
    <row r="24" spans="1:16" ht="12.75">
      <c r="A24" s="20"/>
      <c r="B24" s="20"/>
      <c r="C24" s="20"/>
      <c r="D24" s="20"/>
      <c r="E24" s="20"/>
      <c r="F24" s="171"/>
      <c r="G24" s="21"/>
      <c r="H24" s="21"/>
      <c r="I24" s="21"/>
      <c r="J24" s="20"/>
      <c r="K24" s="20"/>
      <c r="L24" s="20"/>
      <c r="M24" s="20"/>
      <c r="N24" s="20"/>
      <c r="O24" s="20"/>
      <c r="P24" s="20"/>
    </row>
    <row r="25" spans="1:26" ht="12.75">
      <c r="A25" s="153"/>
      <c r="B25" s="153"/>
      <c r="C25" s="153"/>
      <c r="D25" s="156" t="s">
        <v>132</v>
      </c>
      <c r="E25" s="153"/>
      <c r="F25" s="164"/>
      <c r="G25" s="154"/>
      <c r="H25" s="154"/>
      <c r="I25" s="154"/>
      <c r="J25" s="153"/>
      <c r="K25" s="153"/>
      <c r="L25" s="153"/>
      <c r="M25" s="153"/>
      <c r="N25" s="153"/>
      <c r="O25" s="153"/>
      <c r="P25" s="153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>
      <c r="A26" s="153"/>
      <c r="B26" s="153"/>
      <c r="C26" s="153"/>
      <c r="D26" s="153" t="s">
        <v>133</v>
      </c>
      <c r="E26" s="153"/>
      <c r="F26" s="164"/>
      <c r="G26" s="154"/>
      <c r="H26" s="154"/>
      <c r="I26" s="154"/>
      <c r="J26" s="153"/>
      <c r="K26" s="153"/>
      <c r="L26" s="153"/>
      <c r="M26" s="153"/>
      <c r="N26" s="153"/>
      <c r="O26" s="153"/>
      <c r="P26" s="153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4.75" customHeight="1">
      <c r="A27" s="165">
        <v>45</v>
      </c>
      <c r="B27" s="165" t="s">
        <v>148</v>
      </c>
      <c r="C27" s="166">
        <v>725119305</v>
      </c>
      <c r="D27" s="165" t="s">
        <v>149</v>
      </c>
      <c r="E27" s="165" t="s">
        <v>150</v>
      </c>
      <c r="F27" s="167">
        <v>2</v>
      </c>
      <c r="G27" s="168">
        <v>26.23</v>
      </c>
      <c r="H27" s="168"/>
      <c r="I27" s="168">
        <f aca="true" t="shared" si="5" ref="I27:I32">ROUND(F27*(G27+H27),2)</f>
        <v>52.46</v>
      </c>
      <c r="J27" s="165">
        <f aca="true" t="shared" si="6" ref="J27:J32">ROUND(F27*(N27),2)</f>
        <v>52.46</v>
      </c>
      <c r="K27" s="20">
        <f aca="true" t="shared" si="7" ref="K27:K32">ROUND(F27*(O27),2)</f>
        <v>0</v>
      </c>
      <c r="L27" s="20">
        <f aca="true" t="shared" si="8" ref="L27:L32">ROUND(F27*(G27+H27),2)</f>
        <v>52.46</v>
      </c>
      <c r="M27" s="20"/>
      <c r="N27" s="20">
        <v>26.23</v>
      </c>
      <c r="O27" s="20"/>
      <c r="P27" s="164">
        <f aca="true" t="shared" si="9" ref="P27:P32">ROUND(F27*(R27),3)</f>
        <v>0.004</v>
      </c>
      <c r="Q27" s="169"/>
      <c r="R27" s="169">
        <v>0.00204125</v>
      </c>
      <c r="Z27">
        <v>0</v>
      </c>
    </row>
    <row r="28" spans="1:26" ht="24.75" customHeight="1">
      <c r="A28" s="165">
        <v>46</v>
      </c>
      <c r="B28" s="165" t="s">
        <v>148</v>
      </c>
      <c r="C28" s="166">
        <v>725129201</v>
      </c>
      <c r="D28" s="165" t="s">
        <v>151</v>
      </c>
      <c r="E28" s="165" t="s">
        <v>150</v>
      </c>
      <c r="F28" s="167">
        <v>2</v>
      </c>
      <c r="G28" s="168">
        <v>27.41</v>
      </c>
      <c r="H28" s="168"/>
      <c r="I28" s="168">
        <f t="shared" si="5"/>
        <v>54.82</v>
      </c>
      <c r="J28" s="165">
        <f t="shared" si="6"/>
        <v>54.82</v>
      </c>
      <c r="K28" s="20">
        <f t="shared" si="7"/>
        <v>0</v>
      </c>
      <c r="L28" s="20">
        <f t="shared" si="8"/>
        <v>54.82</v>
      </c>
      <c r="M28" s="20"/>
      <c r="N28" s="20">
        <v>27.41</v>
      </c>
      <c r="O28" s="20"/>
      <c r="P28" s="164">
        <f t="shared" si="9"/>
        <v>0.007</v>
      </c>
      <c r="Q28" s="169"/>
      <c r="R28" s="169">
        <v>0.0037378</v>
      </c>
      <c r="Z28">
        <v>0</v>
      </c>
    </row>
    <row r="29" spans="1:26" ht="24.75" customHeight="1">
      <c r="A29" s="165">
        <v>47</v>
      </c>
      <c r="B29" s="165" t="s">
        <v>148</v>
      </c>
      <c r="C29" s="166">
        <v>725219201</v>
      </c>
      <c r="D29" s="165" t="s">
        <v>152</v>
      </c>
      <c r="E29" s="165" t="s">
        <v>150</v>
      </c>
      <c r="F29" s="167">
        <v>2</v>
      </c>
      <c r="G29" s="168">
        <v>26.74</v>
      </c>
      <c r="H29" s="168"/>
      <c r="I29" s="168">
        <f t="shared" si="5"/>
        <v>53.48</v>
      </c>
      <c r="J29" s="165">
        <f t="shared" si="6"/>
        <v>53.48</v>
      </c>
      <c r="K29" s="20">
        <f t="shared" si="7"/>
        <v>0</v>
      </c>
      <c r="L29" s="20">
        <f t="shared" si="8"/>
        <v>53.48</v>
      </c>
      <c r="M29" s="20"/>
      <c r="N29" s="20">
        <v>26.74</v>
      </c>
      <c r="O29" s="20"/>
      <c r="P29" s="164">
        <f t="shared" si="9"/>
        <v>0.005</v>
      </c>
      <c r="Q29" s="169"/>
      <c r="R29" s="169">
        <v>0.0022576</v>
      </c>
      <c r="Z29">
        <v>0</v>
      </c>
    </row>
    <row r="30" spans="1:26" ht="24.75" customHeight="1">
      <c r="A30" s="165">
        <v>48</v>
      </c>
      <c r="B30" s="165" t="s">
        <v>153</v>
      </c>
      <c r="C30" s="166">
        <v>725110811</v>
      </c>
      <c r="D30" s="165" t="s">
        <v>154</v>
      </c>
      <c r="E30" s="165" t="s">
        <v>150</v>
      </c>
      <c r="F30" s="167">
        <v>2</v>
      </c>
      <c r="G30" s="168">
        <v>5.21</v>
      </c>
      <c r="H30" s="168"/>
      <c r="I30" s="168">
        <f t="shared" si="5"/>
        <v>10.42</v>
      </c>
      <c r="J30" s="165">
        <f t="shared" si="6"/>
        <v>10.42</v>
      </c>
      <c r="K30" s="20">
        <f t="shared" si="7"/>
        <v>0</v>
      </c>
      <c r="L30" s="20">
        <f t="shared" si="8"/>
        <v>10.42</v>
      </c>
      <c r="M30" s="20"/>
      <c r="N30" s="20">
        <v>5.21</v>
      </c>
      <c r="O30" s="20"/>
      <c r="P30" s="164">
        <f t="shared" si="9"/>
        <v>0</v>
      </c>
      <c r="Q30" s="169"/>
      <c r="R30" s="169">
        <v>0</v>
      </c>
      <c r="Z30">
        <v>0</v>
      </c>
    </row>
    <row r="31" spans="1:26" ht="24.75" customHeight="1">
      <c r="A31" s="165">
        <v>49</v>
      </c>
      <c r="B31" s="165" t="s">
        <v>153</v>
      </c>
      <c r="C31" s="166">
        <v>725122813</v>
      </c>
      <c r="D31" s="165" t="s">
        <v>155</v>
      </c>
      <c r="E31" s="165" t="s">
        <v>150</v>
      </c>
      <c r="F31" s="167">
        <v>1</v>
      </c>
      <c r="G31" s="168">
        <v>3.38</v>
      </c>
      <c r="H31" s="168"/>
      <c r="I31" s="168">
        <f t="shared" si="5"/>
        <v>3.38</v>
      </c>
      <c r="J31" s="165">
        <f t="shared" si="6"/>
        <v>3.38</v>
      </c>
      <c r="K31" s="20">
        <f t="shared" si="7"/>
        <v>0</v>
      </c>
      <c r="L31" s="20">
        <f t="shared" si="8"/>
        <v>3.38</v>
      </c>
      <c r="M31" s="20"/>
      <c r="N31" s="20">
        <v>3.38</v>
      </c>
      <c r="O31" s="20"/>
      <c r="P31" s="164">
        <f t="shared" si="9"/>
        <v>0</v>
      </c>
      <c r="Q31" s="169"/>
      <c r="R31" s="169">
        <v>0</v>
      </c>
      <c r="Z31">
        <v>0</v>
      </c>
    </row>
    <row r="32" spans="1:26" ht="24.75" customHeight="1">
      <c r="A32" s="165">
        <v>50</v>
      </c>
      <c r="B32" s="165" t="s">
        <v>153</v>
      </c>
      <c r="C32" s="166">
        <v>725210821</v>
      </c>
      <c r="D32" s="165" t="s">
        <v>156</v>
      </c>
      <c r="E32" s="165" t="s">
        <v>150</v>
      </c>
      <c r="F32" s="167">
        <v>2</v>
      </c>
      <c r="G32" s="168">
        <v>3.44</v>
      </c>
      <c r="H32" s="168"/>
      <c r="I32" s="168">
        <f t="shared" si="5"/>
        <v>6.88</v>
      </c>
      <c r="J32" s="165">
        <f t="shared" si="6"/>
        <v>6.88</v>
      </c>
      <c r="K32" s="20">
        <f t="shared" si="7"/>
        <v>0</v>
      </c>
      <c r="L32" s="20">
        <f t="shared" si="8"/>
        <v>6.88</v>
      </c>
      <c r="M32" s="20"/>
      <c r="N32" s="20">
        <v>3.44</v>
      </c>
      <c r="O32" s="20"/>
      <c r="P32" s="164">
        <f t="shared" si="9"/>
        <v>0</v>
      </c>
      <c r="Q32" s="169"/>
      <c r="R32" s="169">
        <v>0</v>
      </c>
      <c r="Z32">
        <v>0</v>
      </c>
    </row>
    <row r="33" spans="1:26" ht="12.75">
      <c r="A33" s="153"/>
      <c r="B33" s="153"/>
      <c r="C33" s="153"/>
      <c r="D33" s="153" t="s">
        <v>133</v>
      </c>
      <c r="E33" s="153"/>
      <c r="F33" s="164"/>
      <c r="G33" s="157">
        <f>ROUND((SUM(L26:L32))/1,2)</f>
        <v>181.44</v>
      </c>
      <c r="H33" s="157">
        <f>ROUND((SUM(M26:M32))/1,2)</f>
        <v>0</v>
      </c>
      <c r="I33" s="157">
        <f>ROUND((SUM(I26:I32))/1,2)</f>
        <v>181.44</v>
      </c>
      <c r="J33" s="153"/>
      <c r="K33" s="153"/>
      <c r="L33" s="153">
        <f>ROUND((SUM(L26:L32))/1,2)</f>
        <v>181.44</v>
      </c>
      <c r="M33" s="153">
        <f>ROUND((SUM(M26:M32))/1,2)</f>
        <v>0</v>
      </c>
      <c r="N33" s="153"/>
      <c r="O33" s="153"/>
      <c r="P33" s="170">
        <f>ROUND((SUM(P26:P32))/1,2)</f>
        <v>0.02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16" ht="12.75">
      <c r="A34" s="20"/>
      <c r="B34" s="20"/>
      <c r="C34" s="20"/>
      <c r="D34" s="20"/>
      <c r="E34" s="20"/>
      <c r="F34" s="171"/>
      <c r="G34" s="21"/>
      <c r="H34" s="21"/>
      <c r="I34" s="21"/>
      <c r="J34" s="20"/>
      <c r="K34" s="20"/>
      <c r="L34" s="20"/>
      <c r="M34" s="20"/>
      <c r="N34" s="20"/>
      <c r="O34" s="20"/>
      <c r="P34" s="20"/>
    </row>
    <row r="35" spans="1:26" ht="12.75">
      <c r="A35" s="153"/>
      <c r="B35" s="153"/>
      <c r="C35" s="153"/>
      <c r="D35" s="153" t="s">
        <v>134</v>
      </c>
      <c r="E35" s="153"/>
      <c r="F35" s="164"/>
      <c r="G35" s="154"/>
      <c r="H35" s="154"/>
      <c r="I35" s="154"/>
      <c r="J35" s="153"/>
      <c r="K35" s="153"/>
      <c r="L35" s="153"/>
      <c r="M35" s="153"/>
      <c r="N35" s="153"/>
      <c r="O35" s="153"/>
      <c r="P35" s="153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4.75" customHeight="1">
      <c r="A36" s="165">
        <v>51</v>
      </c>
      <c r="B36" s="165" t="s">
        <v>157</v>
      </c>
      <c r="C36" s="166">
        <v>767583711</v>
      </c>
      <c r="D36" s="165" t="s">
        <v>158</v>
      </c>
      <c r="E36" s="165" t="s">
        <v>87</v>
      </c>
      <c r="F36" s="167">
        <v>65</v>
      </c>
      <c r="G36" s="168">
        <v>11.78</v>
      </c>
      <c r="H36" s="168"/>
      <c r="I36" s="168">
        <f>ROUND(F36*(G36+H36),2)</f>
        <v>765.7</v>
      </c>
      <c r="J36" s="165">
        <f>ROUND(F36*(N36),2)</f>
        <v>765.7</v>
      </c>
      <c r="K36" s="20">
        <f>ROUND(F36*(O36),2)</f>
        <v>0</v>
      </c>
      <c r="L36" s="20">
        <f>ROUND(F36*(G36+H36),2)</f>
        <v>765.7</v>
      </c>
      <c r="M36" s="20"/>
      <c r="N36" s="20">
        <v>11.78</v>
      </c>
      <c r="O36" s="20"/>
      <c r="P36" s="164">
        <f>ROUND(F36*(R36),3)</f>
        <v>0.008</v>
      </c>
      <c r="Q36" s="169"/>
      <c r="R36" s="169">
        <v>0.00013016</v>
      </c>
      <c r="Z36">
        <v>0</v>
      </c>
    </row>
    <row r="37" spans="1:26" ht="24.75" customHeight="1">
      <c r="A37" s="165">
        <v>52</v>
      </c>
      <c r="B37" s="165" t="s">
        <v>157</v>
      </c>
      <c r="C37" s="166">
        <v>767584641</v>
      </c>
      <c r="D37" s="165" t="s">
        <v>159</v>
      </c>
      <c r="E37" s="165" t="s">
        <v>87</v>
      </c>
      <c r="F37" s="167">
        <v>65</v>
      </c>
      <c r="G37" s="168">
        <v>5.96</v>
      </c>
      <c r="H37" s="168"/>
      <c r="I37" s="168">
        <f>ROUND(F37*(G37+H37),2)</f>
        <v>387.4</v>
      </c>
      <c r="J37" s="165">
        <f>ROUND(F37*(N37),2)</f>
        <v>387.4</v>
      </c>
      <c r="K37" s="20">
        <f>ROUND(F37*(O37),2)</f>
        <v>0</v>
      </c>
      <c r="L37" s="20">
        <f>ROUND(F37*(G37+H37),2)</f>
        <v>387.4</v>
      </c>
      <c r="M37" s="20"/>
      <c r="N37" s="20">
        <v>5.96</v>
      </c>
      <c r="O37" s="20"/>
      <c r="P37" s="164">
        <f>ROUND(F37*(R37),3)</f>
        <v>0.002</v>
      </c>
      <c r="Q37" s="169"/>
      <c r="R37" s="169">
        <v>2.8830000000000003E-05</v>
      </c>
      <c r="Z37">
        <v>0</v>
      </c>
    </row>
    <row r="38" spans="1:26" ht="24.75" customHeight="1">
      <c r="A38" s="165">
        <v>53</v>
      </c>
      <c r="B38" s="165" t="s">
        <v>157</v>
      </c>
      <c r="C38" s="166">
        <v>767584642</v>
      </c>
      <c r="D38" s="165" t="s">
        <v>160</v>
      </c>
      <c r="E38" s="165" t="s">
        <v>87</v>
      </c>
      <c r="F38" s="167">
        <v>65</v>
      </c>
      <c r="G38" s="168">
        <v>5.71</v>
      </c>
      <c r="H38" s="168"/>
      <c r="I38" s="168">
        <f>ROUND(F38*(G38+H38),2)</f>
        <v>371.15</v>
      </c>
      <c r="J38" s="165">
        <f>ROUND(F38*(N38),2)</f>
        <v>371.15</v>
      </c>
      <c r="K38" s="20">
        <f>ROUND(F38*(O38),2)</f>
        <v>0</v>
      </c>
      <c r="L38" s="20">
        <f>ROUND(F38*(G38+H38),2)</f>
        <v>371.15</v>
      </c>
      <c r="M38" s="20"/>
      <c r="N38" s="20">
        <v>5.71</v>
      </c>
      <c r="O38" s="20"/>
      <c r="P38" s="164">
        <f>ROUND(F38*(R38),3)</f>
        <v>0.002</v>
      </c>
      <c r="Q38" s="169"/>
      <c r="R38" s="169">
        <v>2.97E-05</v>
      </c>
      <c r="Z38">
        <v>0</v>
      </c>
    </row>
    <row r="39" spans="1:26" ht="24.75" customHeight="1">
      <c r="A39" s="165">
        <v>54</v>
      </c>
      <c r="B39" s="165" t="s">
        <v>157</v>
      </c>
      <c r="C39" s="166">
        <v>767631335</v>
      </c>
      <c r="D39" s="165" t="s">
        <v>161</v>
      </c>
      <c r="E39" s="165" t="s">
        <v>91</v>
      </c>
      <c r="F39" s="167">
        <v>4</v>
      </c>
      <c r="G39" s="168">
        <v>53.26</v>
      </c>
      <c r="H39" s="168"/>
      <c r="I39" s="168">
        <f>ROUND(F39*(G39+H39),2)</f>
        <v>213.04</v>
      </c>
      <c r="J39" s="165">
        <f>ROUND(F39*(N39),2)</f>
        <v>213.04</v>
      </c>
      <c r="K39" s="20">
        <f>ROUND(F39*(O39),2)</f>
        <v>0</v>
      </c>
      <c r="L39" s="20">
        <f>ROUND(F39*(G39+H39),2)</f>
        <v>213.04</v>
      </c>
      <c r="M39" s="20"/>
      <c r="N39" s="20">
        <v>53.26</v>
      </c>
      <c r="O39" s="20"/>
      <c r="P39" s="164">
        <f>ROUND(F39*(R39),3)</f>
        <v>0.003</v>
      </c>
      <c r="Q39" s="169"/>
      <c r="R39" s="169">
        <v>0.00064426</v>
      </c>
      <c r="Z39">
        <v>0</v>
      </c>
    </row>
    <row r="40" spans="1:26" ht="24.75" customHeight="1">
      <c r="A40" s="165">
        <v>55</v>
      </c>
      <c r="B40" s="165" t="s">
        <v>162</v>
      </c>
      <c r="C40" s="166">
        <v>767631800</v>
      </c>
      <c r="D40" s="165" t="s">
        <v>163</v>
      </c>
      <c r="E40" s="165" t="s">
        <v>87</v>
      </c>
      <c r="F40" s="167">
        <v>4</v>
      </c>
      <c r="G40" s="168">
        <v>4.19</v>
      </c>
      <c r="H40" s="168"/>
      <c r="I40" s="168">
        <f>ROUND(F40*(G40+H40),2)</f>
        <v>16.76</v>
      </c>
      <c r="J40" s="165">
        <f>ROUND(F40*(N40),2)</f>
        <v>16.76</v>
      </c>
      <c r="K40" s="20">
        <f>ROUND(F40*(O40),2)</f>
        <v>0</v>
      </c>
      <c r="L40" s="20">
        <f>ROUND(F40*(G40+H40),2)</f>
        <v>16.76</v>
      </c>
      <c r="M40" s="20"/>
      <c r="N40" s="20">
        <v>4.19</v>
      </c>
      <c r="O40" s="20"/>
      <c r="P40" s="164">
        <f>ROUND(F40*(R40),3)</f>
        <v>0</v>
      </c>
      <c r="Q40" s="169"/>
      <c r="R40" s="169">
        <v>0</v>
      </c>
      <c r="Z40">
        <v>0</v>
      </c>
    </row>
    <row r="41" spans="1:26" ht="12.75">
      <c r="A41" s="153"/>
      <c r="B41" s="153"/>
      <c r="C41" s="153"/>
      <c r="D41" s="153" t="s">
        <v>134</v>
      </c>
      <c r="E41" s="153"/>
      <c r="F41" s="164"/>
      <c r="G41" s="157">
        <f>ROUND((SUM(L35:L40))/1,2)</f>
        <v>1754.05</v>
      </c>
      <c r="H41" s="157">
        <f>ROUND((SUM(M35:M40))/1,2)</f>
        <v>0</v>
      </c>
      <c r="I41" s="157">
        <f>ROUND((SUM(I35:I40))/1,2)</f>
        <v>1754.05</v>
      </c>
      <c r="J41" s="153"/>
      <c r="K41" s="153"/>
      <c r="L41" s="153">
        <f>ROUND((SUM(L35:L40))/1,2)</f>
        <v>1754.05</v>
      </c>
      <c r="M41" s="153">
        <f>ROUND((SUM(M35:M40))/1,2)</f>
        <v>0</v>
      </c>
      <c r="N41" s="153"/>
      <c r="O41" s="153"/>
      <c r="P41" s="170">
        <f>ROUND((SUM(P35:P40))/1,2)</f>
        <v>0.02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16" ht="12.75">
      <c r="A42" s="20"/>
      <c r="B42" s="20"/>
      <c r="C42" s="20"/>
      <c r="D42" s="20"/>
      <c r="E42" s="20"/>
      <c r="F42" s="171"/>
      <c r="G42" s="21"/>
      <c r="H42" s="21"/>
      <c r="I42" s="21"/>
      <c r="J42" s="20"/>
      <c r="K42" s="20"/>
      <c r="L42" s="20"/>
      <c r="M42" s="20"/>
      <c r="N42" s="20"/>
      <c r="O42" s="20"/>
      <c r="P42" s="20"/>
    </row>
    <row r="43" spans="1:26" ht="12.75">
      <c r="A43" s="153"/>
      <c r="B43" s="153"/>
      <c r="C43" s="153"/>
      <c r="D43" s="153" t="s">
        <v>135</v>
      </c>
      <c r="E43" s="153"/>
      <c r="F43" s="164"/>
      <c r="G43" s="154"/>
      <c r="H43" s="154"/>
      <c r="I43" s="154"/>
      <c r="J43" s="153"/>
      <c r="K43" s="153"/>
      <c r="L43" s="153"/>
      <c r="M43" s="153"/>
      <c r="N43" s="153"/>
      <c r="O43" s="153"/>
      <c r="P43" s="153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4.75" customHeight="1">
      <c r="A44" s="165">
        <v>56</v>
      </c>
      <c r="B44" s="165" t="s">
        <v>164</v>
      </c>
      <c r="C44" s="166">
        <v>784452471</v>
      </c>
      <c r="D44" s="165" t="s">
        <v>165</v>
      </c>
      <c r="E44" s="165" t="s">
        <v>87</v>
      </c>
      <c r="F44" s="167">
        <v>655.45</v>
      </c>
      <c r="G44" s="168">
        <v>1.22</v>
      </c>
      <c r="H44" s="168"/>
      <c r="I44" s="168">
        <f>ROUND(F44*(G44+H44),2)</f>
        <v>799.65</v>
      </c>
      <c r="J44" s="165">
        <f>ROUND(F44*(N44),2)</f>
        <v>799.65</v>
      </c>
      <c r="K44" s="20">
        <f>ROUND(F44*(O44),2)</f>
        <v>0</v>
      </c>
      <c r="L44" s="20">
        <f>ROUND(F44*(G44+H44),2)</f>
        <v>799.65</v>
      </c>
      <c r="M44" s="20"/>
      <c r="N44" s="20">
        <v>1.22</v>
      </c>
      <c r="O44" s="20"/>
      <c r="P44" s="164">
        <f>ROUND(F44*(R44),3)</f>
        <v>0.129</v>
      </c>
      <c r="Q44" s="169"/>
      <c r="R44" s="169">
        <v>0.00019664999999999998</v>
      </c>
      <c r="Z44">
        <v>0</v>
      </c>
    </row>
    <row r="45" spans="1:16" ht="12.75">
      <c r="A45" s="153"/>
      <c r="B45" s="153"/>
      <c r="C45" s="153"/>
      <c r="D45" s="153" t="s">
        <v>135</v>
      </c>
      <c r="E45" s="153"/>
      <c r="F45" s="164"/>
      <c r="G45" s="157">
        <f>ROUND((SUM(L43:L44))/1,2)</f>
        <v>799.65</v>
      </c>
      <c r="H45" s="157">
        <f>ROUND((SUM(M43:M44))/1,2)</f>
        <v>0</v>
      </c>
      <c r="I45" s="157">
        <f>ROUND((SUM(I43:I44))/1,2)</f>
        <v>799.65</v>
      </c>
      <c r="J45" s="153"/>
      <c r="K45" s="153"/>
      <c r="L45" s="153">
        <f>ROUND((SUM(L43:L44))/1,2)</f>
        <v>799.65</v>
      </c>
      <c r="M45" s="153">
        <f>ROUND((SUM(M43:M44))/1,2)</f>
        <v>0</v>
      </c>
      <c r="N45" s="153"/>
      <c r="O45" s="153"/>
      <c r="P45" s="170">
        <f>ROUND((SUM(P43:P44))/1,2)</f>
        <v>0.13</v>
      </c>
    </row>
    <row r="46" spans="1:16" ht="12.75">
      <c r="A46" s="20"/>
      <c r="B46" s="20"/>
      <c r="C46" s="20"/>
      <c r="D46" s="20"/>
      <c r="E46" s="20"/>
      <c r="F46" s="171"/>
      <c r="G46" s="21"/>
      <c r="H46" s="21"/>
      <c r="I46" s="21"/>
      <c r="J46" s="20"/>
      <c r="K46" s="20"/>
      <c r="L46" s="20"/>
      <c r="M46" s="20"/>
      <c r="N46" s="20"/>
      <c r="O46" s="20"/>
      <c r="P46" s="20"/>
    </row>
    <row r="47" spans="1:16" ht="12.75">
      <c r="A47" s="153"/>
      <c r="B47" s="153"/>
      <c r="C47" s="153"/>
      <c r="D47" s="156" t="s">
        <v>132</v>
      </c>
      <c r="E47" s="153"/>
      <c r="F47" s="164"/>
      <c r="G47" s="157">
        <f>ROUND((SUM(L25:L46))/2,2)</f>
        <v>2735.14</v>
      </c>
      <c r="H47" s="157">
        <f>ROUND((SUM(M25:M46))/2,2)</f>
        <v>0</v>
      </c>
      <c r="I47" s="157">
        <f>ROUND((SUM(I25:I46))/2,2)</f>
        <v>2735.14</v>
      </c>
      <c r="J47" s="153"/>
      <c r="K47" s="153"/>
      <c r="L47" s="153">
        <f>ROUND((SUM(L25:L46))/2,2)</f>
        <v>2735.14</v>
      </c>
      <c r="M47" s="153">
        <f>ROUND((SUM(M25:M46))/2,2)</f>
        <v>0</v>
      </c>
      <c r="N47" s="153"/>
      <c r="O47" s="153"/>
      <c r="P47" s="170">
        <f>ROUND((SUM(P25:P46))/2,2)</f>
        <v>0.17</v>
      </c>
    </row>
    <row r="48" spans="1:26" ht="12.75">
      <c r="A48" s="172"/>
      <c r="B48" s="172"/>
      <c r="C48" s="172"/>
      <c r="D48" s="172"/>
      <c r="E48" s="172"/>
      <c r="F48" s="173" t="s">
        <v>73</v>
      </c>
      <c r="G48" s="174">
        <f>ROUND((SUM(L9:L47))/3,2)</f>
        <v>9112.27</v>
      </c>
      <c r="H48" s="174">
        <f>ROUND((SUM(M9:M47))/3,2)</f>
        <v>0</v>
      </c>
      <c r="I48" s="174">
        <f>ROUND((SUM(I9:I47))/3,2)</f>
        <v>9112.27</v>
      </c>
      <c r="J48" s="172"/>
      <c r="K48" s="172"/>
      <c r="L48" s="172">
        <f>ROUND((SUM(L9:L47))/3,2)</f>
        <v>9112.27</v>
      </c>
      <c r="M48" s="172">
        <f>ROUND((SUM(M9:M47))/3,2)</f>
        <v>0</v>
      </c>
      <c r="N48" s="172"/>
      <c r="O48" s="172"/>
      <c r="P48" s="173">
        <f>ROUND((SUM(P9:P47))/3,2)</f>
        <v>35.02</v>
      </c>
      <c r="Z48" s="175">
        <f>(SUM(Z9:Z47))</f>
        <v>0</v>
      </c>
    </row>
  </sheetData>
  <sheetProtection selectLockedCells="1" selectUnlockedCells="1"/>
  <printOptions gridLines="1" horizontalCentered="1"/>
  <pageMargins left="0.7" right="0.006944444444444444" top="0.75" bottom="0.75" header="0.3" footer="0.3"/>
  <pageSetup horizontalDpi="300" verticalDpi="300" orientation="landscape" paperSize="9"/>
  <headerFooter alignWithMargins="0">
    <oddHeader>&amp;CRozpočet Hanušovské pracovné centrum - HaPaC (rozpočet) / SO 01 Polyfunkčná budova MsÚ Hanušovce nad Topľou ( drobné opravy a úpravy priestorov)</oddHeader>
    <oddFooter xml:space="preserve">&amp;L&amp;7Spracované systémom Systematic®pyramida.wsn, tel.: 051 77 10 585&amp;RStrana &amp;P z &amp;N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AC28" sqref="AC28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5.0039062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>
      <c r="A1" s="1"/>
      <c r="B1" s="23"/>
      <c r="C1" s="23"/>
      <c r="D1" s="23"/>
      <c r="E1" s="23"/>
      <c r="F1" s="24" t="s">
        <v>166</v>
      </c>
      <c r="G1" s="23"/>
      <c r="H1" s="23"/>
      <c r="I1" s="23"/>
      <c r="J1" s="23"/>
      <c r="W1">
        <v>30.126</v>
      </c>
    </row>
    <row r="2" spans="1:10" ht="15" customHeight="1">
      <c r="A2" s="25"/>
      <c r="B2" s="176" t="s">
        <v>4</v>
      </c>
      <c r="C2" s="27"/>
      <c r="D2" s="28"/>
      <c r="E2" s="28"/>
      <c r="F2" s="28"/>
      <c r="G2" s="29" t="s">
        <v>20</v>
      </c>
      <c r="H2" s="28"/>
      <c r="I2" s="30"/>
      <c r="J2" s="31"/>
    </row>
    <row r="3" spans="1:10" ht="15" customHeight="1">
      <c r="A3" s="25"/>
      <c r="B3" s="38"/>
      <c r="C3" s="33"/>
      <c r="D3" s="34"/>
      <c r="E3" s="34"/>
      <c r="F3" s="34"/>
      <c r="G3" s="35" t="s">
        <v>22</v>
      </c>
      <c r="H3" s="34"/>
      <c r="I3" s="36"/>
      <c r="J3" s="37"/>
    </row>
    <row r="4" spans="1:10" ht="15" customHeight="1">
      <c r="A4" s="25"/>
      <c r="B4" s="38"/>
      <c r="C4" s="33"/>
      <c r="D4" s="34"/>
      <c r="E4" s="34"/>
      <c r="F4" s="34"/>
      <c r="G4" s="34"/>
      <c r="H4" s="34"/>
      <c r="I4" s="36"/>
      <c r="J4" s="37"/>
    </row>
    <row r="5" spans="1:10" ht="15" customHeight="1">
      <c r="A5" s="25"/>
      <c r="B5" s="32" t="s">
        <v>23</v>
      </c>
      <c r="C5" s="33"/>
      <c r="D5" s="34"/>
      <c r="E5" s="34"/>
      <c r="F5" s="35" t="s">
        <v>24</v>
      </c>
      <c r="G5" s="34"/>
      <c r="H5" s="34"/>
      <c r="I5" s="39" t="s">
        <v>25</v>
      </c>
      <c r="J5" s="40" t="s">
        <v>26</v>
      </c>
    </row>
    <row r="6" spans="1:10" ht="15" customHeight="1">
      <c r="A6" s="25"/>
      <c r="B6" s="41" t="s">
        <v>27</v>
      </c>
      <c r="C6" s="42"/>
      <c r="D6" s="43"/>
      <c r="E6" s="43"/>
      <c r="F6" s="43"/>
      <c r="G6" s="44" t="s">
        <v>28</v>
      </c>
      <c r="H6" s="43"/>
      <c r="I6" s="45"/>
      <c r="J6" s="46"/>
    </row>
    <row r="7" spans="1:10" ht="15" customHeight="1">
      <c r="A7" s="25"/>
      <c r="B7" s="47"/>
      <c r="C7" s="48"/>
      <c r="D7" s="49"/>
      <c r="E7" s="49"/>
      <c r="F7" s="49"/>
      <c r="G7" s="50" t="s">
        <v>29</v>
      </c>
      <c r="H7" s="49"/>
      <c r="I7" s="51"/>
      <c r="J7" s="52"/>
    </row>
    <row r="8" spans="1:10" ht="15" customHeight="1">
      <c r="A8" s="25"/>
      <c r="B8" s="32" t="s">
        <v>30</v>
      </c>
      <c r="C8" s="33"/>
      <c r="D8" s="34"/>
      <c r="E8" s="34"/>
      <c r="F8" s="34"/>
      <c r="G8" s="35" t="s">
        <v>31</v>
      </c>
      <c r="H8" s="34"/>
      <c r="I8" s="36"/>
      <c r="J8" s="37"/>
    </row>
    <row r="9" spans="1:10" ht="15" customHeight="1">
      <c r="A9" s="25"/>
      <c r="B9" s="38"/>
      <c r="C9" s="33"/>
      <c r="D9" s="34"/>
      <c r="E9" s="34"/>
      <c r="F9" s="34"/>
      <c r="G9" s="35" t="s">
        <v>32</v>
      </c>
      <c r="H9" s="34"/>
      <c r="I9" s="36"/>
      <c r="J9" s="37"/>
    </row>
    <row r="10" spans="1:10" ht="15" customHeight="1">
      <c r="A10" s="25"/>
      <c r="B10" s="32" t="s">
        <v>33</v>
      </c>
      <c r="C10" s="33"/>
      <c r="D10" s="34"/>
      <c r="E10" s="34"/>
      <c r="F10" s="34"/>
      <c r="G10" s="35" t="s">
        <v>31</v>
      </c>
      <c r="H10" s="34"/>
      <c r="I10" s="36"/>
      <c r="J10" s="37"/>
    </row>
    <row r="11" spans="1:10" ht="15" customHeight="1">
      <c r="A11" s="25"/>
      <c r="B11" s="38"/>
      <c r="C11" s="33"/>
      <c r="D11" s="34"/>
      <c r="E11" s="34"/>
      <c r="F11" s="34"/>
      <c r="G11" s="35" t="s">
        <v>32</v>
      </c>
      <c r="H11" s="34"/>
      <c r="I11" s="36"/>
      <c r="J11" s="37"/>
    </row>
    <row r="12" spans="1:10" ht="15" customHeight="1">
      <c r="A12" s="25"/>
      <c r="B12" s="53"/>
      <c r="C12" s="42"/>
      <c r="D12" s="43"/>
      <c r="E12" s="43"/>
      <c r="F12" s="43"/>
      <c r="G12" s="43"/>
      <c r="H12" s="43"/>
      <c r="I12" s="45"/>
      <c r="J12" s="46"/>
    </row>
    <row r="13" spans="1:10" ht="15" customHeight="1">
      <c r="A13" s="25"/>
      <c r="B13" s="47"/>
      <c r="C13" s="48"/>
      <c r="D13" s="49"/>
      <c r="E13" s="49"/>
      <c r="F13" s="49"/>
      <c r="G13" s="49"/>
      <c r="H13" s="49"/>
      <c r="I13" s="51"/>
      <c r="J13" s="52"/>
    </row>
    <row r="14" spans="1:10" ht="15" customHeight="1">
      <c r="A14" s="25"/>
      <c r="B14" s="38"/>
      <c r="C14" s="33"/>
      <c r="D14" s="34"/>
      <c r="E14" s="34"/>
      <c r="F14" s="34"/>
      <c r="G14" s="34"/>
      <c r="H14" s="34"/>
      <c r="I14" s="36"/>
      <c r="J14" s="37"/>
    </row>
    <row r="15" spans="1:10" ht="15" customHeight="1">
      <c r="A15" s="25"/>
      <c r="B15" s="54" t="s">
        <v>34</v>
      </c>
      <c r="C15" s="55" t="s">
        <v>6</v>
      </c>
      <c r="D15" s="55" t="s">
        <v>35</v>
      </c>
      <c r="E15" s="56" t="s">
        <v>36</v>
      </c>
      <c r="F15" s="57" t="s">
        <v>37</v>
      </c>
      <c r="G15" s="58" t="s">
        <v>38</v>
      </c>
      <c r="H15" s="59" t="s">
        <v>39</v>
      </c>
      <c r="I15" s="30"/>
      <c r="J15" s="46"/>
    </row>
    <row r="16" spans="1:10" ht="15" customHeight="1">
      <c r="A16" s="25"/>
      <c r="B16" s="60">
        <v>1</v>
      </c>
      <c r="C16" s="61" t="s">
        <v>40</v>
      </c>
      <c r="D16" s="62">
        <f>'Kryci_list 379'!D16+'Kryci_list 380'!D16+'Kryci_list 381'!D16</f>
        <v>6377.13</v>
      </c>
      <c r="E16" s="63">
        <f>'Kryci_list 379'!E16+'Kryci_list 380'!E16+'Kryci_list 381'!E16</f>
        <v>9166.67</v>
      </c>
      <c r="F16" s="64">
        <f>'Kryci_list 379'!F16+'Kryci_list 380'!F16+'Kryci_list 381'!F16</f>
        <v>15543.8</v>
      </c>
      <c r="G16" s="65">
        <v>6</v>
      </c>
      <c r="H16" s="66" t="s">
        <v>41</v>
      </c>
      <c r="I16" s="67"/>
      <c r="J16" s="68">
        <f>Rekapitulácia!F10</f>
        <v>0</v>
      </c>
    </row>
    <row r="17" spans="1:10" ht="15" customHeight="1">
      <c r="A17" s="25"/>
      <c r="B17" s="69">
        <v>2</v>
      </c>
      <c r="C17" s="70" t="s">
        <v>42</v>
      </c>
      <c r="D17" s="71">
        <f>'Kryci_list 379'!D17+'Kryci_list 380'!D17+'Kryci_list 381'!D17</f>
        <v>2735.14</v>
      </c>
      <c r="E17" s="72">
        <f>'Kryci_list 379'!E17+'Kryci_list 380'!E17+'Kryci_list 381'!E17</f>
        <v>0</v>
      </c>
      <c r="F17" s="73">
        <f>'Kryci_list 379'!F17+'Kryci_list 380'!F17+'Kryci_list 381'!F17</f>
        <v>2735.14</v>
      </c>
      <c r="G17" s="74">
        <v>7</v>
      </c>
      <c r="H17" s="75" t="s">
        <v>43</v>
      </c>
      <c r="I17" s="67"/>
      <c r="J17" s="76">
        <f>Rekapitulácia!E10</f>
        <v>0</v>
      </c>
    </row>
    <row r="18" spans="1:10" ht="15" customHeight="1">
      <c r="A18" s="25"/>
      <c r="B18" s="77">
        <v>3</v>
      </c>
      <c r="C18" s="78" t="s">
        <v>44</v>
      </c>
      <c r="D18" s="79">
        <f>'Kryci_list 379'!D18+'Kryci_list 380'!D18+'Kryci_list 381'!D18</f>
        <v>0</v>
      </c>
      <c r="E18" s="11">
        <f>'Kryci_list 379'!E18+'Kryci_list 380'!E18+'Kryci_list 381'!E18</f>
        <v>0</v>
      </c>
      <c r="F18" s="80">
        <f>'Kryci_list 379'!F18+'Kryci_list 380'!F18+'Kryci_list 381'!F18</f>
        <v>0</v>
      </c>
      <c r="G18" s="74">
        <v>8</v>
      </c>
      <c r="H18" s="75" t="s">
        <v>45</v>
      </c>
      <c r="I18" s="67"/>
      <c r="J18" s="76">
        <f>Rekapitulácia!D10</f>
        <v>0</v>
      </c>
    </row>
    <row r="19" spans="1:10" ht="15" customHeight="1">
      <c r="A19" s="25"/>
      <c r="B19" s="77">
        <v>4</v>
      </c>
      <c r="C19" s="81"/>
      <c r="D19" s="79"/>
      <c r="E19" s="11"/>
      <c r="F19" s="80"/>
      <c r="G19" s="74">
        <v>9</v>
      </c>
      <c r="H19" s="82"/>
      <c r="I19" s="67"/>
      <c r="J19" s="83"/>
    </row>
    <row r="20" spans="1:10" ht="15" customHeight="1">
      <c r="A20" s="25"/>
      <c r="B20" s="77">
        <v>5</v>
      </c>
      <c r="C20" s="84" t="s">
        <v>46</v>
      </c>
      <c r="D20" s="85"/>
      <c r="E20" s="86"/>
      <c r="F20" s="87">
        <f>SUM(F16:F19)</f>
        <v>18278.94</v>
      </c>
      <c r="G20" s="74">
        <v>10</v>
      </c>
      <c r="H20" s="75" t="s">
        <v>46</v>
      </c>
      <c r="I20" s="88"/>
      <c r="J20" s="89">
        <f>SUM(J16:J19)</f>
        <v>0</v>
      </c>
    </row>
    <row r="21" spans="1:10" ht="15" customHeight="1">
      <c r="A21" s="25"/>
      <c r="B21" s="90" t="s">
        <v>47</v>
      </c>
      <c r="C21" s="91" t="s">
        <v>7</v>
      </c>
      <c r="D21" s="92"/>
      <c r="E21" s="93"/>
      <c r="F21" s="94"/>
      <c r="G21" s="90" t="s">
        <v>48</v>
      </c>
      <c r="H21" s="59" t="s">
        <v>7</v>
      </c>
      <c r="I21" s="51"/>
      <c r="J21" s="95"/>
    </row>
    <row r="22" spans="1:10" ht="15" customHeight="1">
      <c r="A22" s="25"/>
      <c r="B22" s="65">
        <v>11</v>
      </c>
      <c r="C22" s="96" t="s">
        <v>49</v>
      </c>
      <c r="D22" s="97"/>
      <c r="E22" s="102"/>
      <c r="F22" s="73">
        <f>'Kryci_list 379'!F22+'Kryci_list 380'!F22+'Kryci_list 381'!F22</f>
        <v>0</v>
      </c>
      <c r="G22" s="65">
        <v>16</v>
      </c>
      <c r="H22" s="66" t="s">
        <v>51</v>
      </c>
      <c r="I22" s="67"/>
      <c r="J22" s="68">
        <f>'Kryci_list 379'!J22+'Kryci_list 380'!J22+'Kryci_list 381'!J22</f>
        <v>0</v>
      </c>
    </row>
    <row r="23" spans="1:10" ht="15" customHeight="1">
      <c r="A23" s="25"/>
      <c r="B23" s="74">
        <v>12</v>
      </c>
      <c r="C23" s="100" t="s">
        <v>52</v>
      </c>
      <c r="D23" s="101"/>
      <c r="E23" s="102"/>
      <c r="F23" s="80">
        <f>'Kryci_list 379'!F23+'Kryci_list 380'!F23+'Kryci_list 381'!F23</f>
        <v>0</v>
      </c>
      <c r="G23" s="74">
        <v>17</v>
      </c>
      <c r="H23" s="75" t="s">
        <v>54</v>
      </c>
      <c r="I23" s="67"/>
      <c r="J23" s="76">
        <f>'Kryci_list 379'!J23+'Kryci_list 380'!J23+'Kryci_list 381'!J23</f>
        <v>0</v>
      </c>
    </row>
    <row r="24" spans="1:10" ht="15" customHeight="1">
      <c r="A24" s="25"/>
      <c r="B24" s="74">
        <v>13</v>
      </c>
      <c r="C24" s="100" t="s">
        <v>55</v>
      </c>
      <c r="D24" s="101"/>
      <c r="E24" s="102"/>
      <c r="F24" s="80">
        <f>'Kryci_list 379'!F24+'Kryci_list 380'!F24+'Kryci_list 381'!F24</f>
        <v>0</v>
      </c>
      <c r="G24" s="74">
        <v>18</v>
      </c>
      <c r="H24" s="75" t="s">
        <v>56</v>
      </c>
      <c r="I24" s="67"/>
      <c r="J24" s="76">
        <f>'Kryci_list 379'!J24+'Kryci_list 380'!J24+'Kryci_list 381'!J24</f>
        <v>0</v>
      </c>
    </row>
    <row r="25" spans="1:10" ht="15" customHeight="1">
      <c r="A25" s="25"/>
      <c r="B25" s="74">
        <v>14</v>
      </c>
      <c r="C25" s="33"/>
      <c r="D25" s="101"/>
      <c r="E25" s="102"/>
      <c r="F25" s="103"/>
      <c r="G25" s="74">
        <v>19</v>
      </c>
      <c r="H25" s="82"/>
      <c r="I25" s="67"/>
      <c r="J25" s="76"/>
    </row>
    <row r="26" spans="1:10" ht="15" customHeight="1">
      <c r="A26" s="25"/>
      <c r="B26" s="74">
        <v>15</v>
      </c>
      <c r="C26" s="100"/>
      <c r="D26" s="101"/>
      <c r="E26" s="101"/>
      <c r="F26" s="104"/>
      <c r="G26" s="74">
        <v>20</v>
      </c>
      <c r="H26" s="75" t="s">
        <v>46</v>
      </c>
      <c r="I26" s="88"/>
      <c r="J26" s="89">
        <f>SUM(J22:J25)+SUM(F22:F25)</f>
        <v>0</v>
      </c>
    </row>
    <row r="27" spans="1:10" ht="15" customHeight="1">
      <c r="A27" s="25"/>
      <c r="B27" s="105"/>
      <c r="C27" s="106" t="s">
        <v>57</v>
      </c>
      <c r="D27" s="107"/>
      <c r="E27" s="108"/>
      <c r="F27" s="109"/>
      <c r="G27" s="110" t="s">
        <v>58</v>
      </c>
      <c r="H27" s="111" t="s">
        <v>59</v>
      </c>
      <c r="I27" s="51"/>
      <c r="J27" s="112"/>
    </row>
    <row r="28" spans="1:10" ht="15" customHeight="1">
      <c r="A28" s="25"/>
      <c r="B28" s="113"/>
      <c r="C28" s="114"/>
      <c r="D28" s="115"/>
      <c r="E28" s="116"/>
      <c r="F28" s="25"/>
      <c r="G28" s="117">
        <v>21</v>
      </c>
      <c r="H28" s="118" t="s">
        <v>60</v>
      </c>
      <c r="I28" s="119"/>
      <c r="J28" s="120">
        <f>F20+J20+F26+J26</f>
        <v>18278.94</v>
      </c>
    </row>
    <row r="29" spans="1:10" ht="15" customHeight="1">
      <c r="A29" s="25"/>
      <c r="B29" s="121"/>
      <c r="C29" s="122"/>
      <c r="D29" s="123"/>
      <c r="E29" s="116"/>
      <c r="F29" s="25"/>
      <c r="G29" s="65">
        <v>22</v>
      </c>
      <c r="H29" s="66" t="s">
        <v>61</v>
      </c>
      <c r="I29" s="124">
        <f>Rekapitulácia!B11</f>
        <v>18278.940000000002</v>
      </c>
      <c r="J29" s="68">
        <f>ROUND(((ROUND(I29,2)*20)/100),2)</f>
        <v>3655.79</v>
      </c>
    </row>
    <row r="30" spans="1:10" ht="15" customHeight="1">
      <c r="A30" s="25"/>
      <c r="B30" s="38"/>
      <c r="C30" s="82"/>
      <c r="D30" s="67"/>
      <c r="E30" s="116"/>
      <c r="F30" s="25"/>
      <c r="G30" s="74">
        <v>23</v>
      </c>
      <c r="H30" s="75" t="s">
        <v>62</v>
      </c>
      <c r="I30" s="98">
        <f>Rekapitulácia!B12</f>
        <v>0</v>
      </c>
      <c r="J30" s="76">
        <f>ROUND(((ROUND(I30,2)*0)/100),2)</f>
        <v>0</v>
      </c>
    </row>
    <row r="31" spans="1:10" ht="15" customHeight="1">
      <c r="A31" s="25"/>
      <c r="B31" s="125"/>
      <c r="C31" s="126"/>
      <c r="D31" s="127"/>
      <c r="E31" s="116"/>
      <c r="F31" s="25"/>
      <c r="G31" s="74">
        <v>24</v>
      </c>
      <c r="H31" s="75" t="s">
        <v>46</v>
      </c>
      <c r="I31" s="36"/>
      <c r="J31" s="177">
        <f>SUM(J28:J30)</f>
        <v>21934.73</v>
      </c>
    </row>
    <row r="32" spans="1:10" ht="15" customHeight="1">
      <c r="A32" s="25"/>
      <c r="B32" s="47"/>
      <c r="C32" s="130"/>
      <c r="D32" s="131"/>
      <c r="E32" s="132"/>
      <c r="F32" s="133"/>
      <c r="G32" s="178" t="s">
        <v>63</v>
      </c>
      <c r="H32" s="179"/>
      <c r="I32" s="180"/>
      <c r="J32" s="181"/>
    </row>
    <row r="33" spans="1:10" ht="15" customHeight="1">
      <c r="A33" s="25"/>
      <c r="B33" s="105"/>
      <c r="C33" s="108"/>
      <c r="D33" s="135" t="s">
        <v>64</v>
      </c>
      <c r="E33" s="136"/>
      <c r="F33" s="136"/>
      <c r="G33" s="143"/>
      <c r="H33" s="135" t="s">
        <v>65</v>
      </c>
      <c r="I33" s="109"/>
      <c r="J33" s="144"/>
    </row>
    <row r="34" spans="1:10" ht="15" customHeight="1">
      <c r="A34" s="25"/>
      <c r="B34" s="141"/>
      <c r="C34" s="142"/>
      <c r="D34" s="143"/>
      <c r="E34" s="143"/>
      <c r="F34" s="143"/>
      <c r="G34" s="143"/>
      <c r="H34" s="143"/>
      <c r="I34" s="109"/>
      <c r="J34" s="144"/>
    </row>
    <row r="35" spans="1:10" ht="15" customHeight="1">
      <c r="A35" s="25"/>
      <c r="B35" s="113"/>
      <c r="C35" s="116"/>
      <c r="D35" s="1"/>
      <c r="E35" s="1"/>
      <c r="F35" s="1"/>
      <c r="G35" s="1"/>
      <c r="H35" s="1"/>
      <c r="I35" s="25"/>
      <c r="J35" s="145"/>
    </row>
    <row r="36" spans="1:10" ht="15" customHeight="1">
      <c r="A36" s="25"/>
      <c r="B36" s="113"/>
      <c r="C36" s="116"/>
      <c r="D36" s="1"/>
      <c r="E36" s="1"/>
      <c r="F36" s="1"/>
      <c r="G36" s="1"/>
      <c r="H36" s="1"/>
      <c r="I36" s="25"/>
      <c r="J36" s="145"/>
    </row>
    <row r="37" spans="1:10" ht="15" customHeight="1">
      <c r="A37" s="25"/>
      <c r="B37" s="113"/>
      <c r="C37" s="116"/>
      <c r="D37" s="1"/>
      <c r="E37" s="1"/>
      <c r="F37" s="1"/>
      <c r="G37" s="1"/>
      <c r="H37" s="1"/>
      <c r="I37" s="25"/>
      <c r="J37" s="145"/>
    </row>
    <row r="38" spans="1:10" ht="15" customHeight="1">
      <c r="A38" s="25"/>
      <c r="B38" s="113"/>
      <c r="C38" s="116"/>
      <c r="D38" s="1"/>
      <c r="E38" s="1"/>
      <c r="F38" s="1"/>
      <c r="G38" s="1"/>
      <c r="H38" s="1"/>
      <c r="I38" s="25"/>
      <c r="J38" s="145"/>
    </row>
    <row r="39" spans="1:10" ht="15" customHeight="1">
      <c r="A39" s="25"/>
      <c r="B39" s="113"/>
      <c r="C39" s="116"/>
      <c r="D39" s="1"/>
      <c r="E39" s="1"/>
      <c r="F39" s="1"/>
      <c r="G39" s="1"/>
      <c r="H39" s="1"/>
      <c r="I39" s="25"/>
      <c r="J39" s="145"/>
    </row>
    <row r="40" spans="1:10" ht="15" customHeight="1">
      <c r="A40" s="25"/>
      <c r="B40" s="113"/>
      <c r="C40" s="116"/>
      <c r="D40" s="1"/>
      <c r="E40" s="1"/>
      <c r="F40" s="1"/>
      <c r="G40" s="1"/>
      <c r="H40" s="1"/>
      <c r="I40" s="25"/>
      <c r="J40" s="145"/>
    </row>
    <row r="41" spans="1:10" ht="12.75">
      <c r="A41" s="25"/>
      <c r="B41" s="121"/>
      <c r="C41" s="132"/>
      <c r="D41" s="23"/>
      <c r="E41" s="23"/>
      <c r="F41" s="23"/>
      <c r="G41" s="23"/>
      <c r="H41" s="23"/>
      <c r="I41" s="133"/>
      <c r="J41" s="146"/>
    </row>
    <row r="42" spans="2:10" ht="12.75">
      <c r="B42" s="182"/>
      <c r="C42" s="182"/>
      <c r="D42" s="182"/>
      <c r="E42" s="182"/>
      <c r="F42" s="182"/>
      <c r="G42" s="182"/>
      <c r="H42" s="182"/>
      <c r="I42" s="182"/>
      <c r="J42" s="18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F15" sqref="F15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5" width="10.7109375" style="0" customWidth="1"/>
    <col min="6" max="6" width="25.4218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>
      <c r="A1" s="1"/>
      <c r="B1" s="23"/>
      <c r="C1" s="23"/>
      <c r="D1" s="23"/>
      <c r="E1" s="23"/>
      <c r="F1" s="24" t="s">
        <v>19</v>
      </c>
      <c r="G1" s="23"/>
      <c r="H1" s="23"/>
      <c r="I1" s="23"/>
      <c r="J1" s="23"/>
      <c r="W1">
        <v>30.126</v>
      </c>
    </row>
    <row r="2" spans="1:10" ht="15" customHeight="1">
      <c r="A2" s="25"/>
      <c r="B2" s="26" t="s">
        <v>4</v>
      </c>
      <c r="C2" s="27"/>
      <c r="D2" s="28"/>
      <c r="E2" s="28"/>
      <c r="F2" s="28"/>
      <c r="G2" s="29" t="s">
        <v>20</v>
      </c>
      <c r="H2" s="28"/>
      <c r="I2" s="30"/>
      <c r="J2" s="31"/>
    </row>
    <row r="3" spans="1:10" ht="15" customHeight="1">
      <c r="A3" s="25"/>
      <c r="B3" s="32" t="s">
        <v>21</v>
      </c>
      <c r="C3" s="33"/>
      <c r="D3" s="34"/>
      <c r="E3" s="34"/>
      <c r="F3" s="34"/>
      <c r="G3" s="35" t="s">
        <v>22</v>
      </c>
      <c r="H3" s="34"/>
      <c r="I3" s="36"/>
      <c r="J3" s="37"/>
    </row>
    <row r="4" spans="1:10" ht="15" customHeight="1">
      <c r="A4" s="25"/>
      <c r="B4" s="38"/>
      <c r="C4" s="33"/>
      <c r="D4" s="34"/>
      <c r="E4" s="34"/>
      <c r="F4" s="34"/>
      <c r="G4" s="34"/>
      <c r="H4" s="34"/>
      <c r="I4" s="36"/>
      <c r="J4" s="37"/>
    </row>
    <row r="5" spans="1:10" ht="15" customHeight="1">
      <c r="A5" s="25"/>
      <c r="B5" s="32" t="s">
        <v>23</v>
      </c>
      <c r="C5" s="33"/>
      <c r="D5" s="34"/>
      <c r="E5" s="34"/>
      <c r="F5" s="35" t="s">
        <v>24</v>
      </c>
      <c r="G5" s="34"/>
      <c r="H5" s="34"/>
      <c r="I5" s="39" t="s">
        <v>25</v>
      </c>
      <c r="J5" s="40" t="s">
        <v>26</v>
      </c>
    </row>
    <row r="6" spans="1:10" ht="15" customHeight="1">
      <c r="A6" s="25"/>
      <c r="B6" s="41" t="s">
        <v>27</v>
      </c>
      <c r="C6" s="42"/>
      <c r="D6" s="43"/>
      <c r="E6" s="43"/>
      <c r="F6" s="43"/>
      <c r="G6" s="44" t="s">
        <v>28</v>
      </c>
      <c r="H6" s="43"/>
      <c r="I6" s="45"/>
      <c r="J6" s="46"/>
    </row>
    <row r="7" spans="1:10" ht="15" customHeight="1">
      <c r="A7" s="25"/>
      <c r="B7" s="47"/>
      <c r="C7" s="48"/>
      <c r="D7" s="49"/>
      <c r="E7" s="49"/>
      <c r="F7" s="49"/>
      <c r="G7" s="50" t="s">
        <v>29</v>
      </c>
      <c r="H7" s="49"/>
      <c r="I7" s="51"/>
      <c r="J7" s="52"/>
    </row>
    <row r="8" spans="1:10" ht="15" customHeight="1">
      <c r="A8" s="25"/>
      <c r="B8" s="32" t="s">
        <v>30</v>
      </c>
      <c r="C8" s="33"/>
      <c r="D8" s="34"/>
      <c r="E8" s="34"/>
      <c r="F8" s="34"/>
      <c r="G8" s="35" t="s">
        <v>31</v>
      </c>
      <c r="H8" s="34"/>
      <c r="I8" s="36"/>
      <c r="J8" s="37"/>
    </row>
    <row r="9" spans="1:10" ht="15" customHeight="1">
      <c r="A9" s="25"/>
      <c r="B9" s="38"/>
      <c r="C9" s="33"/>
      <c r="D9" s="34"/>
      <c r="E9" s="34"/>
      <c r="F9" s="34"/>
      <c r="G9" s="35" t="s">
        <v>32</v>
      </c>
      <c r="H9" s="34"/>
      <c r="I9" s="36"/>
      <c r="J9" s="37"/>
    </row>
    <row r="10" spans="1:10" ht="15" customHeight="1">
      <c r="A10" s="25"/>
      <c r="B10" s="32" t="s">
        <v>33</v>
      </c>
      <c r="C10" s="33"/>
      <c r="D10" s="34"/>
      <c r="E10" s="34"/>
      <c r="F10" s="34"/>
      <c r="G10" s="35" t="s">
        <v>31</v>
      </c>
      <c r="H10" s="34"/>
      <c r="I10" s="36"/>
      <c r="J10" s="37"/>
    </row>
    <row r="11" spans="1:10" ht="15" customHeight="1">
      <c r="A11" s="25"/>
      <c r="B11" s="38"/>
      <c r="C11" s="33"/>
      <c r="D11" s="34"/>
      <c r="E11" s="34"/>
      <c r="F11" s="34"/>
      <c r="G11" s="35" t="s">
        <v>32</v>
      </c>
      <c r="H11" s="34"/>
      <c r="I11" s="36"/>
      <c r="J11" s="37"/>
    </row>
    <row r="12" spans="1:10" ht="15" customHeight="1">
      <c r="A12" s="25"/>
      <c r="B12" s="53"/>
      <c r="C12" s="42"/>
      <c r="D12" s="43"/>
      <c r="E12" s="43"/>
      <c r="F12" s="43"/>
      <c r="G12" s="43"/>
      <c r="H12" s="43"/>
      <c r="I12" s="45"/>
      <c r="J12" s="46"/>
    </row>
    <row r="13" spans="1:10" ht="15" customHeight="1">
      <c r="A13" s="25"/>
      <c r="B13" s="47"/>
      <c r="C13" s="48"/>
      <c r="D13" s="49"/>
      <c r="E13" s="49"/>
      <c r="F13" s="49"/>
      <c r="G13" s="49"/>
      <c r="H13" s="49"/>
      <c r="I13" s="51"/>
      <c r="J13" s="52"/>
    </row>
    <row r="14" spans="1:10" ht="15" customHeight="1">
      <c r="A14" s="25"/>
      <c r="B14" s="38"/>
      <c r="C14" s="33"/>
      <c r="D14" s="34"/>
      <c r="E14" s="34"/>
      <c r="F14" s="34"/>
      <c r="G14" s="34"/>
      <c r="H14" s="34"/>
      <c r="I14" s="36"/>
      <c r="J14" s="37"/>
    </row>
    <row r="15" spans="1:10" ht="15" customHeight="1">
      <c r="A15" s="25"/>
      <c r="B15" s="54" t="s">
        <v>34</v>
      </c>
      <c r="C15" s="55" t="s">
        <v>6</v>
      </c>
      <c r="D15" s="55" t="s">
        <v>35</v>
      </c>
      <c r="E15" s="56" t="s">
        <v>36</v>
      </c>
      <c r="F15" s="57" t="s">
        <v>37</v>
      </c>
      <c r="G15" s="58" t="s">
        <v>38</v>
      </c>
      <c r="H15" s="59" t="s">
        <v>39</v>
      </c>
      <c r="I15" s="30"/>
      <c r="J15" s="46"/>
    </row>
    <row r="16" spans="1:10" ht="15" customHeight="1">
      <c r="A16" s="25"/>
      <c r="B16" s="60">
        <v>1</v>
      </c>
      <c r="C16" s="61" t="s">
        <v>40</v>
      </c>
      <c r="D16" s="62">
        <f>'Rekap 379'!B12</f>
        <v>0</v>
      </c>
      <c r="E16" s="63">
        <f>'Rekap 379'!C12</f>
        <v>2500</v>
      </c>
      <c r="F16" s="64">
        <f>'Rekap 379'!D12</f>
        <v>2500</v>
      </c>
      <c r="G16" s="65">
        <v>6</v>
      </c>
      <c r="H16" s="66" t="s">
        <v>41</v>
      </c>
      <c r="I16" s="67"/>
      <c r="J16" s="68">
        <v>0</v>
      </c>
    </row>
    <row r="17" spans="1:10" ht="15" customHeight="1">
      <c r="A17" s="25"/>
      <c r="B17" s="69">
        <v>2</v>
      </c>
      <c r="C17" s="70" t="s">
        <v>42</v>
      </c>
      <c r="D17" s="71"/>
      <c r="E17" s="72"/>
      <c r="F17" s="73"/>
      <c r="G17" s="74">
        <v>7</v>
      </c>
      <c r="H17" s="75" t="s">
        <v>43</v>
      </c>
      <c r="I17" s="67"/>
      <c r="J17" s="76">
        <f>'SO 379'!Z20</f>
        <v>0</v>
      </c>
    </row>
    <row r="18" spans="1:10" ht="15" customHeight="1">
      <c r="A18" s="25"/>
      <c r="B18" s="77">
        <v>3</v>
      </c>
      <c r="C18" s="78" t="s">
        <v>44</v>
      </c>
      <c r="D18" s="79"/>
      <c r="E18" s="11"/>
      <c r="F18" s="80"/>
      <c r="G18" s="74">
        <v>8</v>
      </c>
      <c r="H18" s="75" t="s">
        <v>45</v>
      </c>
      <c r="I18" s="67"/>
      <c r="J18" s="76">
        <v>0</v>
      </c>
    </row>
    <row r="19" spans="1:10" ht="15" customHeight="1">
      <c r="A19" s="25"/>
      <c r="B19" s="77">
        <v>4</v>
      </c>
      <c r="C19" s="81"/>
      <c r="D19" s="79"/>
      <c r="E19" s="11"/>
      <c r="F19" s="80"/>
      <c r="G19" s="74">
        <v>9</v>
      </c>
      <c r="H19" s="82"/>
      <c r="I19" s="67"/>
      <c r="J19" s="83"/>
    </row>
    <row r="20" spans="1:10" ht="15" customHeight="1">
      <c r="A20" s="25"/>
      <c r="B20" s="77">
        <v>5</v>
      </c>
      <c r="C20" s="84" t="s">
        <v>46</v>
      </c>
      <c r="D20" s="85"/>
      <c r="E20" s="86"/>
      <c r="F20" s="87">
        <f>SUM(F16:F19)</f>
        <v>2500</v>
      </c>
      <c r="G20" s="74">
        <v>10</v>
      </c>
      <c r="H20" s="75" t="s">
        <v>46</v>
      </c>
      <c r="I20" s="88"/>
      <c r="J20" s="89">
        <f>SUM(J16:J19)</f>
        <v>0</v>
      </c>
    </row>
    <row r="21" spans="1:10" ht="15" customHeight="1">
      <c r="A21" s="25"/>
      <c r="B21" s="90" t="s">
        <v>47</v>
      </c>
      <c r="C21" s="91" t="s">
        <v>7</v>
      </c>
      <c r="D21" s="92"/>
      <c r="E21" s="93"/>
      <c r="F21" s="94"/>
      <c r="G21" s="90" t="s">
        <v>48</v>
      </c>
      <c r="H21" s="59" t="s">
        <v>7</v>
      </c>
      <c r="I21" s="51"/>
      <c r="J21" s="95"/>
    </row>
    <row r="22" spans="1:26" ht="15" customHeight="1">
      <c r="A22" s="25"/>
      <c r="B22" s="65">
        <v>11</v>
      </c>
      <c r="C22" s="96" t="s">
        <v>49</v>
      </c>
      <c r="D22" s="97"/>
      <c r="E22" s="98" t="s">
        <v>50</v>
      </c>
      <c r="F22" s="73">
        <f>((F16*U22*0)+(F17*V22*0)+(F18*W22*0))/100</f>
        <v>0</v>
      </c>
      <c r="G22" s="65">
        <v>16</v>
      </c>
      <c r="H22" s="66" t="s">
        <v>51</v>
      </c>
      <c r="I22" s="99" t="s">
        <v>50</v>
      </c>
      <c r="J22" s="6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>
      <c r="A23" s="25"/>
      <c r="B23" s="74">
        <v>12</v>
      </c>
      <c r="C23" s="100" t="s">
        <v>52</v>
      </c>
      <c r="D23" s="101"/>
      <c r="E23" s="98" t="s">
        <v>53</v>
      </c>
      <c r="F23" s="80">
        <f>((F16*U23*0)+(F17*V23*0)+(F18*W23*0))/100</f>
        <v>0</v>
      </c>
      <c r="G23" s="74">
        <v>17</v>
      </c>
      <c r="H23" s="75" t="s">
        <v>54</v>
      </c>
      <c r="I23" s="99" t="s">
        <v>50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>
      <c r="A24" s="25"/>
      <c r="B24" s="74">
        <v>13</v>
      </c>
      <c r="C24" s="100" t="s">
        <v>55</v>
      </c>
      <c r="D24" s="101"/>
      <c r="E24" s="98" t="s">
        <v>50</v>
      </c>
      <c r="F24" s="80">
        <f>((F16*U24*0)+(F17*V24*0)+(F18*W24*0))/100</f>
        <v>0</v>
      </c>
      <c r="G24" s="74">
        <v>18</v>
      </c>
      <c r="H24" s="75" t="s">
        <v>56</v>
      </c>
      <c r="I24" s="99" t="s">
        <v>53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5" customHeight="1">
      <c r="A25" s="25"/>
      <c r="B25" s="74">
        <v>14</v>
      </c>
      <c r="C25" s="33"/>
      <c r="D25" s="101"/>
      <c r="E25" s="102"/>
      <c r="F25" s="103"/>
      <c r="G25" s="74">
        <v>19</v>
      </c>
      <c r="H25" s="82"/>
      <c r="I25" s="67"/>
      <c r="J25" s="83"/>
    </row>
    <row r="26" spans="1:10" ht="15" customHeight="1">
      <c r="A26" s="25"/>
      <c r="B26" s="74">
        <v>15</v>
      </c>
      <c r="C26" s="100"/>
      <c r="D26" s="101"/>
      <c r="E26" s="101"/>
      <c r="F26" s="104"/>
      <c r="G26" s="74">
        <v>20</v>
      </c>
      <c r="H26" s="75" t="s">
        <v>46</v>
      </c>
      <c r="I26" s="88"/>
      <c r="J26" s="89">
        <f>SUM(J22:J25)+SUM(F22:F25)</f>
        <v>0</v>
      </c>
    </row>
    <row r="27" spans="1:10" ht="15" customHeight="1">
      <c r="A27" s="25"/>
      <c r="B27" s="105"/>
      <c r="C27" s="106" t="s">
        <v>57</v>
      </c>
      <c r="D27" s="107"/>
      <c r="E27" s="108"/>
      <c r="F27" s="109"/>
      <c r="G27" s="110" t="s">
        <v>58</v>
      </c>
      <c r="H27" s="111" t="s">
        <v>59</v>
      </c>
      <c r="I27" s="51"/>
      <c r="J27" s="112"/>
    </row>
    <row r="28" spans="1:10" ht="15" customHeight="1">
      <c r="A28" s="25"/>
      <c r="B28" s="113"/>
      <c r="C28" s="114"/>
      <c r="D28" s="115"/>
      <c r="E28" s="116"/>
      <c r="F28" s="25"/>
      <c r="G28" s="117">
        <v>21</v>
      </c>
      <c r="H28" s="118" t="s">
        <v>60</v>
      </c>
      <c r="I28" s="119"/>
      <c r="J28" s="120">
        <f>F20+J20+F26+J26</f>
        <v>2500</v>
      </c>
    </row>
    <row r="29" spans="1:10" ht="15" customHeight="1">
      <c r="A29" s="25"/>
      <c r="B29" s="121"/>
      <c r="C29" s="122"/>
      <c r="D29" s="123"/>
      <c r="E29" s="116"/>
      <c r="F29" s="25"/>
      <c r="G29" s="65">
        <v>22</v>
      </c>
      <c r="H29" s="66" t="s">
        <v>61</v>
      </c>
      <c r="I29" s="124">
        <f>J28-SUM('SO 379'!K9:'SO 379'!K20)</f>
        <v>2500</v>
      </c>
      <c r="J29" s="68">
        <f>ROUND(((ROUND(I29,2)*20)/100),2)</f>
        <v>500</v>
      </c>
    </row>
    <row r="30" spans="1:10" ht="15" customHeight="1">
      <c r="A30" s="25"/>
      <c r="B30" s="38"/>
      <c r="C30" s="82"/>
      <c r="D30" s="67"/>
      <c r="E30" s="116"/>
      <c r="F30" s="25"/>
      <c r="G30" s="74">
        <v>23</v>
      </c>
      <c r="H30" s="75" t="s">
        <v>62</v>
      </c>
      <c r="I30" s="98">
        <f>SUM('SO 379'!K9:'SO 379'!K20)</f>
        <v>0</v>
      </c>
      <c r="J30" s="76">
        <f>ROUND(((ROUND(I30,2)*0)/100),2)</f>
        <v>0</v>
      </c>
    </row>
    <row r="31" spans="1:10" ht="15" customHeight="1">
      <c r="A31" s="25"/>
      <c r="B31" s="125"/>
      <c r="C31" s="126"/>
      <c r="D31" s="127"/>
      <c r="E31" s="116"/>
      <c r="F31" s="25"/>
      <c r="G31" s="117">
        <v>24</v>
      </c>
      <c r="H31" s="118" t="s">
        <v>46</v>
      </c>
      <c r="I31" s="128"/>
      <c r="J31" s="129">
        <f>SUM(J28:J30)</f>
        <v>3000</v>
      </c>
    </row>
    <row r="32" spans="1:10" ht="15" customHeight="1">
      <c r="A32" s="25"/>
      <c r="B32" s="47"/>
      <c r="C32" s="130"/>
      <c r="D32" s="131"/>
      <c r="E32" s="132"/>
      <c r="F32" s="133"/>
      <c r="G32" s="65" t="s">
        <v>63</v>
      </c>
      <c r="H32" s="130"/>
      <c r="I32" s="131"/>
      <c r="J32" s="134"/>
    </row>
    <row r="33" spans="1:10" ht="15" customHeight="1">
      <c r="A33" s="25"/>
      <c r="B33" s="105"/>
      <c r="C33" s="108"/>
      <c r="D33" s="135" t="s">
        <v>64</v>
      </c>
      <c r="E33" s="136"/>
      <c r="F33" s="137"/>
      <c r="G33" s="138">
        <v>26</v>
      </c>
      <c r="H33" s="139" t="s">
        <v>65</v>
      </c>
      <c r="I33" s="109"/>
      <c r="J33" s="140"/>
    </row>
    <row r="34" spans="1:10" ht="15" customHeight="1">
      <c r="A34" s="25"/>
      <c r="B34" s="141"/>
      <c r="C34" s="142"/>
      <c r="D34" s="143"/>
      <c r="E34" s="143"/>
      <c r="F34" s="143"/>
      <c r="G34" s="143"/>
      <c r="H34" s="143"/>
      <c r="I34" s="109"/>
      <c r="J34" s="144"/>
    </row>
    <row r="35" spans="1:10" ht="15" customHeight="1">
      <c r="A35" s="25"/>
      <c r="B35" s="113"/>
      <c r="C35" s="116"/>
      <c r="D35" s="1"/>
      <c r="E35" s="1"/>
      <c r="F35" s="1"/>
      <c r="G35" s="1"/>
      <c r="H35" s="1"/>
      <c r="I35" s="25"/>
      <c r="J35" s="145"/>
    </row>
    <row r="36" spans="1:10" ht="15" customHeight="1">
      <c r="A36" s="25"/>
      <c r="B36" s="113"/>
      <c r="C36" s="116"/>
      <c r="D36" s="1"/>
      <c r="E36" s="1"/>
      <c r="F36" s="1"/>
      <c r="G36" s="1"/>
      <c r="H36" s="1"/>
      <c r="I36" s="25"/>
      <c r="J36" s="145"/>
    </row>
    <row r="37" spans="1:10" ht="15" customHeight="1">
      <c r="A37" s="25"/>
      <c r="B37" s="113"/>
      <c r="C37" s="116"/>
      <c r="D37" s="1"/>
      <c r="E37" s="1"/>
      <c r="F37" s="1"/>
      <c r="G37" s="1"/>
      <c r="H37" s="1"/>
      <c r="I37" s="25"/>
      <c r="J37" s="145"/>
    </row>
    <row r="38" spans="1:10" ht="15" customHeight="1">
      <c r="A38" s="25"/>
      <c r="B38" s="113"/>
      <c r="C38" s="116"/>
      <c r="D38" s="1"/>
      <c r="E38" s="1"/>
      <c r="F38" s="1"/>
      <c r="G38" s="1"/>
      <c r="H38" s="1"/>
      <c r="I38" s="25"/>
      <c r="J38" s="145"/>
    </row>
    <row r="39" spans="1:10" ht="15" customHeight="1">
      <c r="A39" s="25"/>
      <c r="B39" s="113"/>
      <c r="C39" s="116"/>
      <c r="D39" s="1"/>
      <c r="E39" s="1"/>
      <c r="F39" s="1"/>
      <c r="G39" s="1"/>
      <c r="H39" s="1"/>
      <c r="I39" s="25"/>
      <c r="J39" s="145"/>
    </row>
    <row r="40" spans="1:10" ht="15" customHeight="1">
      <c r="A40" s="25"/>
      <c r="B40" s="113"/>
      <c r="C40" s="116"/>
      <c r="D40" s="1"/>
      <c r="E40" s="1"/>
      <c r="F40" s="1"/>
      <c r="G40" s="1"/>
      <c r="H40" s="1"/>
      <c r="I40" s="25"/>
      <c r="J40" s="145"/>
    </row>
    <row r="41" spans="1:10" ht="12.75">
      <c r="A41" s="25"/>
      <c r="B41" s="121"/>
      <c r="C41" s="132"/>
      <c r="D41" s="23"/>
      <c r="E41" s="23"/>
      <c r="F41" s="23"/>
      <c r="G41" s="23"/>
      <c r="H41" s="23"/>
      <c r="I41" s="133"/>
      <c r="J41" s="146"/>
    </row>
    <row r="42" spans="1:10" ht="12.75">
      <c r="A42" s="20"/>
      <c r="B42" s="147"/>
      <c r="C42" s="147"/>
      <c r="D42" s="147"/>
      <c r="E42" s="147"/>
      <c r="F42" s="147"/>
      <c r="G42" s="147"/>
      <c r="H42" s="147"/>
      <c r="I42" s="147"/>
      <c r="J42" s="1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2.75">
      <c r="A1" s="5" t="s">
        <v>27</v>
      </c>
      <c r="B1" s="1"/>
      <c r="C1" s="1"/>
      <c r="D1" s="5" t="s">
        <v>24</v>
      </c>
      <c r="E1" s="1"/>
      <c r="F1" s="1"/>
      <c r="W1">
        <v>30.126</v>
      </c>
    </row>
    <row r="2" spans="1:6" ht="12.75">
      <c r="A2" s="5" t="s">
        <v>33</v>
      </c>
      <c r="B2" s="1"/>
      <c r="C2" s="1"/>
      <c r="D2" s="5" t="s">
        <v>22</v>
      </c>
      <c r="E2" s="1"/>
      <c r="F2" s="1"/>
    </row>
    <row r="3" spans="1:6" ht="12.75">
      <c r="A3" s="5" t="s">
        <v>30</v>
      </c>
      <c r="B3" s="1"/>
      <c r="C3" s="1"/>
      <c r="D3" s="5" t="s">
        <v>66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5" t="s">
        <v>4</v>
      </c>
      <c r="B5" s="1"/>
      <c r="C5" s="1"/>
      <c r="D5" s="1"/>
      <c r="E5" s="1"/>
      <c r="F5" s="1"/>
    </row>
    <row r="6" spans="1:6" ht="12.75">
      <c r="A6" s="5" t="s">
        <v>21</v>
      </c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" t="s">
        <v>67</v>
      </c>
      <c r="B8" s="1"/>
      <c r="C8" s="1"/>
      <c r="D8" s="1"/>
      <c r="E8" s="1"/>
      <c r="F8" s="1"/>
    </row>
    <row r="9" spans="1:6" ht="12.75">
      <c r="A9" s="148" t="s">
        <v>68</v>
      </c>
      <c r="B9" s="148" t="s">
        <v>35</v>
      </c>
      <c r="C9" s="148" t="s">
        <v>36</v>
      </c>
      <c r="D9" s="148" t="s">
        <v>46</v>
      </c>
      <c r="E9" s="148" t="s">
        <v>69</v>
      </c>
      <c r="F9" s="148" t="s">
        <v>70</v>
      </c>
    </row>
    <row r="10" spans="1:26" ht="12.75">
      <c r="A10" s="149" t="s">
        <v>71</v>
      </c>
      <c r="B10" s="150"/>
      <c r="C10" s="151"/>
      <c r="D10" s="151"/>
      <c r="E10" s="152"/>
      <c r="F10" s="15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153" t="s">
        <v>72</v>
      </c>
      <c r="B11" s="154">
        <f>'SO 379'!L17</f>
        <v>0</v>
      </c>
      <c r="C11" s="154">
        <f>'SO 379'!M17</f>
        <v>2500</v>
      </c>
      <c r="D11" s="154">
        <f>'SO 379'!I17</f>
        <v>2500</v>
      </c>
      <c r="E11" s="155">
        <f>'SO 379'!P17</f>
        <v>1.62</v>
      </c>
      <c r="F11" s="155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156" t="s">
        <v>71</v>
      </c>
      <c r="B12" s="157">
        <f>'SO 379'!L19</f>
        <v>0</v>
      </c>
      <c r="C12" s="157">
        <f>'SO 379'!M19</f>
        <v>2500</v>
      </c>
      <c r="D12" s="157">
        <f>'SO 379'!I19</f>
        <v>2500</v>
      </c>
      <c r="E12" s="158">
        <f>'SO 379'!P19</f>
        <v>1.62</v>
      </c>
      <c r="F12" s="158">
        <f>SUM(F11:F11)</f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6" ht="12.75">
      <c r="A13" s="20"/>
      <c r="B13" s="21"/>
      <c r="C13" s="21"/>
      <c r="D13" s="21"/>
      <c r="E13" s="159"/>
      <c r="F13" s="159"/>
    </row>
    <row r="14" spans="1:26" ht="12.75">
      <c r="A14" s="156" t="s">
        <v>73</v>
      </c>
      <c r="B14" s="157">
        <f>'SO 379'!L20</f>
        <v>0</v>
      </c>
      <c r="C14" s="157">
        <f>'SO 379'!M20</f>
        <v>2500</v>
      </c>
      <c r="D14" s="157">
        <f>'SO 379'!I20</f>
        <v>2500</v>
      </c>
      <c r="E14" s="158">
        <f>'SO 379'!P20</f>
        <v>1.62</v>
      </c>
      <c r="F14" s="158">
        <f>(SUM(F9:F13)/2)</f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6" ht="12.75">
      <c r="A15" s="20"/>
      <c r="B15" s="21"/>
      <c r="C15" s="21"/>
      <c r="D15" s="21"/>
      <c r="E15" s="159"/>
      <c r="F15" s="159"/>
    </row>
    <row r="16" spans="1:6" ht="12.75">
      <c r="A16" s="20"/>
      <c r="B16" s="21"/>
      <c r="C16" s="21"/>
      <c r="D16" s="21"/>
      <c r="E16" s="159"/>
      <c r="F16" s="159"/>
    </row>
    <row r="17" spans="1:6" ht="12.75">
      <c r="A17" s="20"/>
      <c r="B17" s="21"/>
      <c r="C17" s="21"/>
      <c r="D17" s="21"/>
      <c r="E17" s="159"/>
      <c r="F17" s="159"/>
    </row>
    <row r="18" spans="1:6" ht="12.75">
      <c r="A18" s="20"/>
      <c r="B18" s="21"/>
      <c r="C18" s="21"/>
      <c r="D18" s="21"/>
      <c r="E18" s="159"/>
      <c r="F18" s="159"/>
    </row>
    <row r="19" spans="1:6" ht="12.75">
      <c r="A19" s="20"/>
      <c r="B19" s="21"/>
      <c r="C19" s="21"/>
      <c r="D19" s="21"/>
      <c r="E19" s="159"/>
      <c r="F19" s="159"/>
    </row>
    <row r="20" spans="1:6" ht="12.75">
      <c r="A20" s="20"/>
      <c r="B20" s="21"/>
      <c r="C20" s="21"/>
      <c r="D20" s="21"/>
      <c r="E20" s="159"/>
      <c r="F20" s="159"/>
    </row>
    <row r="21" spans="1:6" ht="12.75">
      <c r="A21" s="20"/>
      <c r="B21" s="21"/>
      <c r="C21" s="21"/>
      <c r="D21" s="21"/>
      <c r="E21" s="159"/>
      <c r="F21" s="159"/>
    </row>
    <row r="22" spans="1:6" ht="12.75">
      <c r="A22" s="20"/>
      <c r="B22" s="21"/>
      <c r="C22" s="21"/>
      <c r="D22" s="21"/>
      <c r="E22" s="159"/>
      <c r="F22" s="159"/>
    </row>
    <row r="23" spans="1:6" ht="12.75">
      <c r="A23" s="20"/>
      <c r="B23" s="21"/>
      <c r="C23" s="21"/>
      <c r="D23" s="21"/>
      <c r="E23" s="159"/>
      <c r="F23" s="159"/>
    </row>
    <row r="24" spans="1:6" ht="12.75">
      <c r="A24" s="20"/>
      <c r="B24" s="21"/>
      <c r="C24" s="21"/>
      <c r="D24" s="21"/>
      <c r="E24" s="159"/>
      <c r="F24" s="159"/>
    </row>
    <row r="25" spans="1:6" ht="12.75">
      <c r="A25" s="20"/>
      <c r="B25" s="21"/>
      <c r="C25" s="21"/>
      <c r="D25" s="21"/>
      <c r="E25" s="159"/>
      <c r="F25" s="159"/>
    </row>
    <row r="26" spans="1:6" ht="12.75">
      <c r="A26" s="20"/>
      <c r="B26" s="21"/>
      <c r="C26" s="21"/>
      <c r="D26" s="21"/>
      <c r="E26" s="159"/>
      <c r="F26" s="159"/>
    </row>
    <row r="27" spans="1:6" ht="12.75">
      <c r="A27" s="20"/>
      <c r="B27" s="21"/>
      <c r="C27" s="21"/>
      <c r="D27" s="21"/>
      <c r="E27" s="159"/>
      <c r="F27" s="159"/>
    </row>
    <row r="28" spans="1:6" ht="12.75">
      <c r="A28" s="20"/>
      <c r="B28" s="21"/>
      <c r="C28" s="21"/>
      <c r="D28" s="21"/>
      <c r="E28" s="159"/>
      <c r="F28" s="159"/>
    </row>
    <row r="29" spans="1:6" ht="12.75">
      <c r="A29" s="20"/>
      <c r="B29" s="21"/>
      <c r="C29" s="21"/>
      <c r="D29" s="21"/>
      <c r="E29" s="159"/>
      <c r="F29" s="159"/>
    </row>
    <row r="30" spans="1:6" ht="12.75">
      <c r="A30" s="20"/>
      <c r="B30" s="21"/>
      <c r="C30" s="21"/>
      <c r="D30" s="21"/>
      <c r="E30" s="159"/>
      <c r="F30" s="159"/>
    </row>
    <row r="31" spans="1:6" ht="12.75">
      <c r="A31" s="20"/>
      <c r="B31" s="21"/>
      <c r="C31" s="21"/>
      <c r="D31" s="21"/>
      <c r="E31" s="159"/>
      <c r="F31" s="159"/>
    </row>
    <row r="32" spans="1:6" ht="12.75">
      <c r="A32" s="20"/>
      <c r="B32" s="21"/>
      <c r="C32" s="21"/>
      <c r="D32" s="21"/>
      <c r="E32" s="159"/>
      <c r="F32" s="159"/>
    </row>
    <row r="33" spans="1:6" ht="12.75">
      <c r="A33" s="20"/>
      <c r="B33" s="21"/>
      <c r="C33" s="21"/>
      <c r="D33" s="21"/>
      <c r="E33" s="159"/>
      <c r="F33" s="159"/>
    </row>
    <row r="34" spans="1:6" ht="12.75">
      <c r="A34" s="20"/>
      <c r="B34" s="21"/>
      <c r="C34" s="21"/>
      <c r="D34" s="21"/>
      <c r="E34" s="159"/>
      <c r="F34" s="159"/>
    </row>
    <row r="35" spans="1:6" ht="12.75">
      <c r="A35" s="20"/>
      <c r="B35" s="21"/>
      <c r="C35" s="21"/>
      <c r="D35" s="21"/>
      <c r="E35" s="159"/>
      <c r="F35" s="159"/>
    </row>
    <row r="36" spans="1:6" ht="12.75">
      <c r="A36" s="20"/>
      <c r="B36" s="21"/>
      <c r="C36" s="21"/>
      <c r="D36" s="21"/>
      <c r="E36" s="159"/>
      <c r="F36" s="159"/>
    </row>
    <row r="37" spans="1:6" ht="12.75">
      <c r="A37" s="20"/>
      <c r="B37" s="21"/>
      <c r="C37" s="21"/>
      <c r="D37" s="21"/>
      <c r="E37" s="159"/>
      <c r="F37" s="159"/>
    </row>
    <row r="38" spans="1:6" ht="12.75">
      <c r="A38" s="20"/>
      <c r="B38" s="21"/>
      <c r="C38" s="21"/>
      <c r="D38" s="21"/>
      <c r="E38" s="159"/>
      <c r="F38" s="159"/>
    </row>
    <row r="39" spans="1:6" ht="12.75">
      <c r="A39" s="20"/>
      <c r="B39" s="21"/>
      <c r="C39" s="21"/>
      <c r="D39" s="21"/>
      <c r="E39" s="159"/>
      <c r="F39" s="159"/>
    </row>
    <row r="40" spans="1:6" ht="12.75">
      <c r="A40" s="20"/>
      <c r="B40" s="21"/>
      <c r="C40" s="21"/>
      <c r="D40" s="21"/>
      <c r="E40" s="159"/>
      <c r="F40" s="159"/>
    </row>
    <row r="41" spans="1:6" ht="12.75">
      <c r="A41" s="20"/>
      <c r="B41" s="21"/>
      <c r="C41" s="21"/>
      <c r="D41" s="21"/>
      <c r="E41" s="159"/>
      <c r="F41" s="159"/>
    </row>
    <row r="42" spans="1:6" ht="12.75">
      <c r="A42" s="20"/>
      <c r="B42" s="21"/>
      <c r="C42" s="21"/>
      <c r="D42" s="21"/>
      <c r="E42" s="159"/>
      <c r="F42" s="159"/>
    </row>
    <row r="43" spans="1:6" ht="12.75">
      <c r="A43" s="20"/>
      <c r="B43" s="21"/>
      <c r="C43" s="21"/>
      <c r="D43" s="21"/>
      <c r="E43" s="159"/>
      <c r="F43" s="159"/>
    </row>
    <row r="44" spans="1:6" ht="12.75">
      <c r="A44" s="20"/>
      <c r="B44" s="21"/>
      <c r="C44" s="21"/>
      <c r="D44" s="21"/>
      <c r="E44" s="159"/>
      <c r="F44" s="159"/>
    </row>
    <row r="45" spans="1:6" ht="12.75">
      <c r="A45" s="20"/>
      <c r="B45" s="21"/>
      <c r="C45" s="21"/>
      <c r="D45" s="21"/>
      <c r="E45" s="159"/>
      <c r="F45" s="159"/>
    </row>
    <row r="46" spans="1:6" ht="12.75">
      <c r="A46" s="20"/>
      <c r="B46" s="21"/>
      <c r="C46" s="21"/>
      <c r="D46" s="21"/>
      <c r="E46" s="159"/>
      <c r="F46" s="159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  <row r="69" spans="1:6" ht="12.75">
      <c r="A69" s="20"/>
      <c r="B69" s="20"/>
      <c r="C69" s="20"/>
      <c r="D69" s="20"/>
      <c r="E69" s="20"/>
      <c r="F69" s="20"/>
    </row>
    <row r="70" spans="1:6" ht="12.75">
      <c r="A70" s="20"/>
      <c r="B70" s="20"/>
      <c r="C70" s="20"/>
      <c r="D70" s="20"/>
      <c r="E70" s="20"/>
      <c r="F70" s="20"/>
    </row>
    <row r="71" spans="1:6" ht="12.75">
      <c r="A71" s="20"/>
      <c r="B71" s="20"/>
      <c r="C71" s="20"/>
      <c r="D71" s="20"/>
      <c r="E71" s="20"/>
      <c r="F71" s="20"/>
    </row>
    <row r="72" spans="1:6" ht="12.75">
      <c r="A72" s="20"/>
      <c r="B72" s="20"/>
      <c r="C72" s="20"/>
      <c r="D72" s="20"/>
      <c r="E72" s="20"/>
      <c r="F72" s="20"/>
    </row>
    <row r="73" spans="1:6" ht="12.75">
      <c r="A73" s="20"/>
      <c r="B73" s="20"/>
      <c r="C73" s="20"/>
      <c r="D73" s="20"/>
      <c r="E73" s="20"/>
      <c r="F73" s="20"/>
    </row>
    <row r="74" spans="1:6" ht="12.75">
      <c r="A74" s="20"/>
      <c r="B74" s="20"/>
      <c r="C74" s="20"/>
      <c r="D74" s="20"/>
      <c r="E74" s="20"/>
      <c r="F74" s="20"/>
    </row>
    <row r="75" spans="1:6" ht="12.75">
      <c r="A75" s="20"/>
      <c r="B75" s="20"/>
      <c r="C75" s="20"/>
      <c r="D75" s="20"/>
      <c r="E75" s="20"/>
      <c r="F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0"/>
      <c r="B86" s="20"/>
      <c r="C86" s="20"/>
      <c r="D86" s="20"/>
      <c r="E86" s="20"/>
      <c r="F86" s="20"/>
    </row>
    <row r="87" spans="1:6" ht="12.75">
      <c r="A87" s="20"/>
      <c r="B87" s="20"/>
      <c r="C87" s="20"/>
      <c r="D87" s="20"/>
      <c r="E87" s="20"/>
      <c r="F87" s="20"/>
    </row>
    <row r="88" spans="1:6" ht="12.75">
      <c r="A88" s="20"/>
      <c r="B88" s="20"/>
      <c r="C88" s="20"/>
      <c r="D88" s="20"/>
      <c r="E88" s="20"/>
      <c r="F88" s="20"/>
    </row>
    <row r="89" spans="1:6" ht="12.75">
      <c r="A89" s="20"/>
      <c r="B89" s="20"/>
      <c r="C89" s="20"/>
      <c r="D89" s="20"/>
      <c r="E89" s="20"/>
      <c r="F89" s="20"/>
    </row>
    <row r="90" spans="1:6" ht="12.75">
      <c r="A90" s="20"/>
      <c r="B90" s="20"/>
      <c r="C90" s="20"/>
      <c r="D90" s="20"/>
      <c r="E90" s="20"/>
      <c r="F90" s="20"/>
    </row>
    <row r="91" spans="1:6" ht="12.75">
      <c r="A91" s="20"/>
      <c r="B91" s="20"/>
      <c r="C91" s="20"/>
      <c r="D91" s="20"/>
      <c r="E91" s="20"/>
      <c r="F91" s="20"/>
    </row>
    <row r="92" spans="1:6" ht="12.75">
      <c r="A92" s="20"/>
      <c r="B92" s="20"/>
      <c r="C92" s="20"/>
      <c r="D92" s="20"/>
      <c r="E92" s="20"/>
      <c r="F92" s="20"/>
    </row>
    <row r="93" spans="1:6" ht="12.75">
      <c r="A93" s="20"/>
      <c r="B93" s="20"/>
      <c r="C93" s="20"/>
      <c r="D93" s="20"/>
      <c r="E93" s="20"/>
      <c r="F93" s="20"/>
    </row>
    <row r="94" spans="1:6" ht="12.75">
      <c r="A94" s="20"/>
      <c r="B94" s="20"/>
      <c r="C94" s="20"/>
      <c r="D94" s="20"/>
      <c r="E94" s="20"/>
      <c r="F94" s="20"/>
    </row>
    <row r="95" spans="1:6" ht="12.75">
      <c r="A95" s="20"/>
      <c r="B95" s="20"/>
      <c r="C95" s="20"/>
      <c r="D95" s="20"/>
      <c r="E95" s="20"/>
      <c r="F95" s="20"/>
    </row>
    <row r="96" spans="1:6" ht="12.75">
      <c r="A96" s="20"/>
      <c r="B96" s="20"/>
      <c r="C96" s="20"/>
      <c r="D96" s="20"/>
      <c r="E96" s="20"/>
      <c r="F96" s="20"/>
    </row>
    <row r="97" spans="1:6" ht="12.75">
      <c r="A97" s="20"/>
      <c r="B97" s="20"/>
      <c r="C97" s="20"/>
      <c r="D97" s="20"/>
      <c r="E97" s="20"/>
      <c r="F97" s="20"/>
    </row>
    <row r="98" spans="1:6" ht="12.75">
      <c r="A98" s="20"/>
      <c r="B98" s="20"/>
      <c r="C98" s="20"/>
      <c r="D98" s="20"/>
      <c r="E98" s="20"/>
      <c r="F98" s="20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20"/>
      <c r="B101" s="20"/>
      <c r="C101" s="20"/>
      <c r="D101" s="20"/>
      <c r="E101" s="20"/>
      <c r="F101" s="20"/>
    </row>
    <row r="102" spans="1:6" ht="12.75">
      <c r="A102" s="20"/>
      <c r="B102" s="20"/>
      <c r="C102" s="20"/>
      <c r="D102" s="20"/>
      <c r="E102" s="20"/>
      <c r="F102" s="20"/>
    </row>
    <row r="103" spans="1:6" ht="12.75">
      <c r="A103" s="20"/>
      <c r="B103" s="20"/>
      <c r="C103" s="20"/>
      <c r="D103" s="20"/>
      <c r="E103" s="20"/>
      <c r="F103" s="20"/>
    </row>
    <row r="104" spans="1:6" ht="12.75">
      <c r="A104" s="20"/>
      <c r="B104" s="20"/>
      <c r="C104" s="20"/>
      <c r="D104" s="20"/>
      <c r="E104" s="20"/>
      <c r="F104" s="20"/>
    </row>
    <row r="105" spans="1:6" ht="12.75">
      <c r="A105" s="20"/>
      <c r="B105" s="20"/>
      <c r="C105" s="20"/>
      <c r="D105" s="20"/>
      <c r="E105" s="20"/>
      <c r="F105" s="20"/>
    </row>
    <row r="106" spans="1:6" ht="12.75">
      <c r="A106" s="20"/>
      <c r="B106" s="20"/>
      <c r="C106" s="20"/>
      <c r="D106" s="20"/>
      <c r="E106" s="20"/>
      <c r="F106" s="20"/>
    </row>
    <row r="107" spans="1:6" ht="12.75">
      <c r="A107" s="20"/>
      <c r="B107" s="20"/>
      <c r="C107" s="20"/>
      <c r="D107" s="20"/>
      <c r="E107" s="20"/>
      <c r="F107" s="20"/>
    </row>
    <row r="108" spans="1:6" ht="12.75">
      <c r="A108" s="20"/>
      <c r="B108" s="20"/>
      <c r="C108" s="20"/>
      <c r="D108" s="20"/>
      <c r="E108" s="20"/>
      <c r="F108" s="20"/>
    </row>
    <row r="109" spans="1:6" ht="12.75">
      <c r="A109" s="20"/>
      <c r="B109" s="20"/>
      <c r="C109" s="20"/>
      <c r="D109" s="20"/>
      <c r="E109" s="20"/>
      <c r="F109" s="20"/>
    </row>
    <row r="110" spans="1:6" ht="12.75">
      <c r="A110" s="20"/>
      <c r="B110" s="20"/>
      <c r="C110" s="20"/>
      <c r="D110" s="20"/>
      <c r="E110" s="20"/>
      <c r="F110" s="20"/>
    </row>
    <row r="111" spans="1:6" ht="12.75">
      <c r="A111" s="20"/>
      <c r="B111" s="20"/>
      <c r="C111" s="20"/>
      <c r="D111" s="20"/>
      <c r="E111" s="20"/>
      <c r="F111" s="20"/>
    </row>
    <row r="112" spans="1:6" ht="12.75">
      <c r="A112" s="20"/>
      <c r="B112" s="20"/>
      <c r="C112" s="20"/>
      <c r="D112" s="20"/>
      <c r="E112" s="20"/>
      <c r="F112" s="20"/>
    </row>
    <row r="113" spans="1:6" ht="12.75">
      <c r="A113" s="20"/>
      <c r="B113" s="20"/>
      <c r="C113" s="20"/>
      <c r="D113" s="20"/>
      <c r="E113" s="20"/>
      <c r="F113" s="20"/>
    </row>
    <row r="114" spans="1:6" ht="12.75">
      <c r="A114" s="20"/>
      <c r="B114" s="20"/>
      <c r="C114" s="20"/>
      <c r="D114" s="20"/>
      <c r="E114" s="20"/>
      <c r="F114" s="20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0"/>
    </row>
    <row r="118" spans="1:6" ht="12.75">
      <c r="A118" s="20"/>
      <c r="B118" s="20"/>
      <c r="C118" s="20"/>
      <c r="D118" s="20"/>
      <c r="E118" s="20"/>
      <c r="F118" s="20"/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20"/>
      <c r="D122" s="20"/>
      <c r="E122" s="20"/>
      <c r="F122" s="20"/>
    </row>
    <row r="123" spans="1:6" ht="12.75">
      <c r="A123" s="20"/>
      <c r="B123" s="20"/>
      <c r="C123" s="20"/>
      <c r="D123" s="20"/>
      <c r="E123" s="20"/>
      <c r="F123" s="20"/>
    </row>
    <row r="124" spans="1:6" ht="12.75">
      <c r="A124" s="20"/>
      <c r="B124" s="20"/>
      <c r="C124" s="20"/>
      <c r="D124" s="20"/>
      <c r="E124" s="20"/>
      <c r="F124" s="20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  <row r="129" spans="1:6" ht="12.75">
      <c r="A129" s="20"/>
      <c r="B129" s="20"/>
      <c r="C129" s="20"/>
      <c r="D129" s="20"/>
      <c r="E129" s="20"/>
      <c r="F129" s="20"/>
    </row>
    <row r="130" spans="1:6" ht="12.75">
      <c r="A130" s="20"/>
      <c r="B130" s="20"/>
      <c r="C130" s="20"/>
      <c r="D130" s="20"/>
      <c r="E130" s="20"/>
      <c r="F130" s="20"/>
    </row>
    <row r="131" spans="1:6" ht="12.75">
      <c r="A131" s="20"/>
      <c r="B131" s="20"/>
      <c r="C131" s="20"/>
      <c r="D131" s="20"/>
      <c r="E131" s="20"/>
      <c r="F131" s="20"/>
    </row>
    <row r="132" spans="1:6" ht="12.75">
      <c r="A132" s="20"/>
      <c r="B132" s="20"/>
      <c r="C132" s="20"/>
      <c r="D132" s="20"/>
      <c r="E132" s="20"/>
      <c r="F132" s="20"/>
    </row>
    <row r="133" spans="1:6" ht="12.75">
      <c r="A133" s="20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</sheetData>
  <sheetProtection selectLockedCells="1" selectUnlockedCells="1"/>
  <printOptions horizontalCentered="1"/>
  <pageMargins left="0.7" right="0.7" top="0.75" bottom="0.75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D21" sqref="D21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5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2.7109375" style="0" customWidth="1"/>
    <col min="10" max="15" width="0" style="0" hidden="1" customWidth="1"/>
    <col min="16" max="16" width="9.7109375" style="0" customWidth="1"/>
    <col min="17" max="26" width="0" style="0" hidden="1" customWidth="1"/>
  </cols>
  <sheetData>
    <row r="1" spans="1:23" ht="12.75">
      <c r="A1" s="5" t="s">
        <v>27</v>
      </c>
      <c r="B1" s="1"/>
      <c r="C1" s="1"/>
      <c r="D1" s="1"/>
      <c r="E1" s="5" t="s">
        <v>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W1">
        <v>30.126</v>
      </c>
    </row>
    <row r="2" spans="1:16" ht="12.75">
      <c r="A2" s="5" t="s">
        <v>33</v>
      </c>
      <c r="B2" s="1"/>
      <c r="C2" s="1"/>
      <c r="D2" s="1"/>
      <c r="E2" s="5" t="s">
        <v>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 t="s">
        <v>30</v>
      </c>
      <c r="B3" s="1"/>
      <c r="C3" s="1"/>
      <c r="D3" s="1"/>
      <c r="E3" s="5" t="s">
        <v>66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4" t="s">
        <v>67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6" ht="12.75">
      <c r="A8" s="149" t="s">
        <v>74</v>
      </c>
      <c r="B8" s="149" t="s">
        <v>75</v>
      </c>
      <c r="C8" s="149" t="s">
        <v>76</v>
      </c>
      <c r="D8" s="149" t="s">
        <v>77</v>
      </c>
      <c r="E8" s="149" t="s">
        <v>78</v>
      </c>
      <c r="F8" s="149" t="s">
        <v>79</v>
      </c>
      <c r="G8" s="149" t="s">
        <v>35</v>
      </c>
      <c r="H8" s="149" t="s">
        <v>36</v>
      </c>
      <c r="I8" s="149" t="s">
        <v>80</v>
      </c>
      <c r="J8" s="149"/>
      <c r="K8" s="149"/>
      <c r="L8" s="149"/>
      <c r="M8" s="149"/>
      <c r="N8" s="149"/>
      <c r="O8" s="149"/>
      <c r="P8" s="149" t="s">
        <v>81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.75">
      <c r="A9" s="161"/>
      <c r="B9" s="161"/>
      <c r="C9" s="162"/>
      <c r="D9" s="149" t="s">
        <v>71</v>
      </c>
      <c r="E9" s="161"/>
      <c r="F9" s="163"/>
      <c r="G9" s="151"/>
      <c r="H9" s="151"/>
      <c r="I9" s="151"/>
      <c r="J9" s="161"/>
      <c r="K9" s="161"/>
      <c r="L9" s="161"/>
      <c r="M9" s="161"/>
      <c r="N9" s="161"/>
      <c r="O9" s="161"/>
      <c r="P9" s="161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153"/>
      <c r="B10" s="153"/>
      <c r="C10" s="153"/>
      <c r="D10" s="153" t="s">
        <v>72</v>
      </c>
      <c r="E10" s="153"/>
      <c r="F10" s="164"/>
      <c r="G10" s="154"/>
      <c r="H10" s="154"/>
      <c r="I10" s="154"/>
      <c r="J10" s="153"/>
      <c r="K10" s="153"/>
      <c r="L10" s="153"/>
      <c r="M10" s="153"/>
      <c r="N10" s="153"/>
      <c r="O10" s="153"/>
      <c r="P10" s="153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65">
        <v>1</v>
      </c>
      <c r="B11" s="165" t="s">
        <v>82</v>
      </c>
      <c r="C11" s="166">
        <v>585131130020</v>
      </c>
      <c r="D11" s="165" t="s">
        <v>83</v>
      </c>
      <c r="E11" s="165" t="s">
        <v>84</v>
      </c>
      <c r="F11" s="167">
        <v>10</v>
      </c>
      <c r="G11" s="168"/>
      <c r="H11" s="168">
        <v>13.95</v>
      </c>
      <c r="I11" s="168">
        <f aca="true" t="shared" si="0" ref="I11:I16">ROUND(F11*(G11+H11),2)</f>
        <v>139.5</v>
      </c>
      <c r="J11" s="165">
        <f aca="true" t="shared" si="1" ref="J11:J16">ROUND(F11*(N11),2)</f>
        <v>139.5</v>
      </c>
      <c r="K11" s="20">
        <f aca="true" t="shared" si="2" ref="K11:K16">ROUND(F11*(O11),2)</f>
        <v>0</v>
      </c>
      <c r="L11" s="20"/>
      <c r="M11" s="20">
        <f aca="true" t="shared" si="3" ref="M11:M16">ROUND(F11*(G11+H11),2)</f>
        <v>139.5</v>
      </c>
      <c r="N11" s="20">
        <v>13.95</v>
      </c>
      <c r="O11" s="20"/>
      <c r="P11" s="164">
        <f aca="true" t="shared" si="4" ref="P11:P16">ROUND(F11*(R11),3)</f>
        <v>0</v>
      </c>
      <c r="Q11" s="169"/>
      <c r="R11" s="169">
        <v>0</v>
      </c>
      <c r="Z11">
        <v>0</v>
      </c>
    </row>
    <row r="12" spans="1:26" ht="24.75" customHeight="1">
      <c r="A12" s="165">
        <v>2</v>
      </c>
      <c r="B12" s="165" t="s">
        <v>85</v>
      </c>
      <c r="C12" s="166">
        <v>5976412100</v>
      </c>
      <c r="D12" s="165" t="s">
        <v>86</v>
      </c>
      <c r="E12" s="165" t="s">
        <v>87</v>
      </c>
      <c r="F12" s="167">
        <v>20</v>
      </c>
      <c r="G12" s="168"/>
      <c r="H12" s="168">
        <v>18.59</v>
      </c>
      <c r="I12" s="168">
        <f t="shared" si="0"/>
        <v>371.8</v>
      </c>
      <c r="J12" s="165">
        <f t="shared" si="1"/>
        <v>371.8</v>
      </c>
      <c r="K12" s="20">
        <f t="shared" si="2"/>
        <v>0</v>
      </c>
      <c r="L12" s="20"/>
      <c r="M12" s="20">
        <f t="shared" si="3"/>
        <v>371.8</v>
      </c>
      <c r="N12" s="20">
        <v>18.59</v>
      </c>
      <c r="O12" s="20"/>
      <c r="P12" s="164">
        <f t="shared" si="4"/>
        <v>0.4</v>
      </c>
      <c r="Q12" s="169"/>
      <c r="R12" s="169">
        <v>0.02</v>
      </c>
      <c r="Z12">
        <v>0</v>
      </c>
    </row>
    <row r="13" spans="1:26" ht="24.75" customHeight="1">
      <c r="A13" s="165">
        <v>3</v>
      </c>
      <c r="B13" s="165" t="s">
        <v>85</v>
      </c>
      <c r="C13" s="166">
        <v>5976574000</v>
      </c>
      <c r="D13" s="165" t="s">
        <v>88</v>
      </c>
      <c r="E13" s="165" t="s">
        <v>87</v>
      </c>
      <c r="F13" s="167">
        <v>55</v>
      </c>
      <c r="G13" s="168"/>
      <c r="H13" s="168">
        <v>17.49</v>
      </c>
      <c r="I13" s="168">
        <f t="shared" si="0"/>
        <v>961.95</v>
      </c>
      <c r="J13" s="165">
        <f t="shared" si="1"/>
        <v>961.95</v>
      </c>
      <c r="K13" s="20">
        <f t="shared" si="2"/>
        <v>0</v>
      </c>
      <c r="L13" s="20"/>
      <c r="M13" s="20">
        <f t="shared" si="3"/>
        <v>961.95</v>
      </c>
      <c r="N13" s="20">
        <v>17.49</v>
      </c>
      <c r="O13" s="20"/>
      <c r="P13" s="164">
        <f t="shared" si="4"/>
        <v>1.155</v>
      </c>
      <c r="Q13" s="169"/>
      <c r="R13" s="169">
        <v>0.021</v>
      </c>
      <c r="Z13">
        <v>0</v>
      </c>
    </row>
    <row r="14" spans="1:26" ht="24.75" customHeight="1">
      <c r="A14" s="165">
        <v>4</v>
      </c>
      <c r="B14" s="165" t="s">
        <v>89</v>
      </c>
      <c r="C14" s="166">
        <v>6420130650</v>
      </c>
      <c r="D14" s="165" t="s">
        <v>90</v>
      </c>
      <c r="E14" s="165" t="s">
        <v>91</v>
      </c>
      <c r="F14" s="167">
        <v>2</v>
      </c>
      <c r="G14" s="168"/>
      <c r="H14" s="168">
        <v>240.43</v>
      </c>
      <c r="I14" s="168">
        <f t="shared" si="0"/>
        <v>480.86</v>
      </c>
      <c r="J14" s="165">
        <f t="shared" si="1"/>
        <v>480.86</v>
      </c>
      <c r="K14" s="20">
        <f t="shared" si="2"/>
        <v>0</v>
      </c>
      <c r="L14" s="20"/>
      <c r="M14" s="20">
        <f t="shared" si="3"/>
        <v>480.86</v>
      </c>
      <c r="N14" s="20">
        <v>240.43</v>
      </c>
      <c r="O14" s="20"/>
      <c r="P14" s="164">
        <f t="shared" si="4"/>
        <v>0.028</v>
      </c>
      <c r="Q14" s="169"/>
      <c r="R14" s="169">
        <v>0.014</v>
      </c>
      <c r="Z14">
        <v>0</v>
      </c>
    </row>
    <row r="15" spans="1:26" ht="24.75" customHeight="1">
      <c r="A15" s="165">
        <v>5</v>
      </c>
      <c r="B15" s="165" t="s">
        <v>89</v>
      </c>
      <c r="C15" s="166">
        <v>6420131810</v>
      </c>
      <c r="D15" s="165" t="s">
        <v>92</v>
      </c>
      <c r="E15" s="165" t="s">
        <v>91</v>
      </c>
      <c r="F15" s="167">
        <v>1</v>
      </c>
      <c r="G15" s="168"/>
      <c r="H15" s="168">
        <v>111.39</v>
      </c>
      <c r="I15" s="168">
        <f t="shared" si="0"/>
        <v>111.39</v>
      </c>
      <c r="J15" s="165">
        <f t="shared" si="1"/>
        <v>111.43</v>
      </c>
      <c r="K15" s="20">
        <f t="shared" si="2"/>
        <v>0</v>
      </c>
      <c r="L15" s="20"/>
      <c r="M15" s="20">
        <f t="shared" si="3"/>
        <v>111.39</v>
      </c>
      <c r="N15" s="20">
        <v>111.43</v>
      </c>
      <c r="O15" s="20"/>
      <c r="P15" s="164">
        <f t="shared" si="4"/>
        <v>0.008</v>
      </c>
      <c r="Q15" s="169"/>
      <c r="R15" s="169">
        <v>0.008</v>
      </c>
      <c r="Z15">
        <v>0</v>
      </c>
    </row>
    <row r="16" spans="1:26" ht="24.75" customHeight="1">
      <c r="A16" s="165">
        <v>6</v>
      </c>
      <c r="B16" s="165" t="s">
        <v>89</v>
      </c>
      <c r="C16" s="166">
        <v>6420132170</v>
      </c>
      <c r="D16" s="165" t="s">
        <v>93</v>
      </c>
      <c r="E16" s="165" t="s">
        <v>91</v>
      </c>
      <c r="F16" s="167">
        <v>2</v>
      </c>
      <c r="G16" s="168"/>
      <c r="H16" s="168">
        <v>217.25</v>
      </c>
      <c r="I16" s="168">
        <f t="shared" si="0"/>
        <v>434.5</v>
      </c>
      <c r="J16" s="165">
        <f t="shared" si="1"/>
        <v>434.5</v>
      </c>
      <c r="K16" s="20">
        <f t="shared" si="2"/>
        <v>0</v>
      </c>
      <c r="L16" s="20"/>
      <c r="M16" s="20">
        <f t="shared" si="3"/>
        <v>434.5</v>
      </c>
      <c r="N16" s="20">
        <v>217.25</v>
      </c>
      <c r="O16" s="20"/>
      <c r="P16" s="164">
        <f t="shared" si="4"/>
        <v>0.03</v>
      </c>
      <c r="Q16" s="169"/>
      <c r="R16" s="169">
        <v>0.015</v>
      </c>
      <c r="Z16">
        <v>0</v>
      </c>
    </row>
    <row r="17" spans="1:16" ht="12.75">
      <c r="A17" s="153"/>
      <c r="B17" s="153"/>
      <c r="C17" s="153"/>
      <c r="D17" s="153" t="s">
        <v>72</v>
      </c>
      <c r="E17" s="153"/>
      <c r="F17" s="164"/>
      <c r="G17" s="157">
        <f>ROUND((SUM(L10:L16))/1,2)</f>
        <v>0</v>
      </c>
      <c r="H17" s="157">
        <f>ROUND((SUM(M10:M16))/1,2)</f>
        <v>2500</v>
      </c>
      <c r="I17" s="157">
        <f>ROUND((SUM(I10:I16))/1,2)</f>
        <v>2500</v>
      </c>
      <c r="J17" s="153"/>
      <c r="K17" s="153"/>
      <c r="L17" s="153">
        <f>ROUND((SUM(L10:L16))/1,2)</f>
        <v>0</v>
      </c>
      <c r="M17" s="153">
        <f>ROUND((SUM(M10:M16))/1,2)</f>
        <v>2500</v>
      </c>
      <c r="N17" s="153"/>
      <c r="O17" s="153"/>
      <c r="P17" s="170">
        <f>ROUND((SUM(P10:P16))/1,2)</f>
        <v>1.62</v>
      </c>
    </row>
    <row r="18" spans="1:16" ht="12.75">
      <c r="A18" s="20"/>
      <c r="B18" s="20"/>
      <c r="C18" s="20"/>
      <c r="D18" s="20"/>
      <c r="E18" s="20"/>
      <c r="F18" s="171"/>
      <c r="G18" s="21"/>
      <c r="H18" s="21"/>
      <c r="I18" s="21"/>
      <c r="J18" s="20"/>
      <c r="K18" s="20"/>
      <c r="L18" s="20"/>
      <c r="M18" s="20"/>
      <c r="N18" s="20"/>
      <c r="O18" s="20"/>
      <c r="P18" s="20"/>
    </row>
    <row r="19" spans="1:16" ht="12.75">
      <c r="A19" s="153"/>
      <c r="B19" s="153"/>
      <c r="C19" s="153"/>
      <c r="D19" s="156" t="s">
        <v>71</v>
      </c>
      <c r="E19" s="153"/>
      <c r="F19" s="164"/>
      <c r="G19" s="157">
        <f>ROUND((SUM(L9:L18))/2,2)</f>
        <v>0</v>
      </c>
      <c r="H19" s="157">
        <f>ROUND((SUM(M9:M18))/2,2)</f>
        <v>2500</v>
      </c>
      <c r="I19" s="157">
        <f>ROUND((SUM(I9:I18))/2,2)</f>
        <v>2500</v>
      </c>
      <c r="J19" s="153"/>
      <c r="K19" s="153"/>
      <c r="L19" s="153">
        <f>ROUND((SUM(L9:L18))/2,2)</f>
        <v>0</v>
      </c>
      <c r="M19" s="153">
        <f>ROUND((SUM(M9:M18))/2,2)</f>
        <v>2500</v>
      </c>
      <c r="N19" s="153"/>
      <c r="O19" s="153"/>
      <c r="P19" s="170">
        <f>ROUND((SUM(P9:P18))/2,2)</f>
        <v>1.62</v>
      </c>
    </row>
    <row r="20" spans="1:26" ht="12.75">
      <c r="A20" s="172"/>
      <c r="B20" s="172"/>
      <c r="C20" s="172"/>
      <c r="D20" s="172"/>
      <c r="E20" s="172"/>
      <c r="F20" s="173" t="s">
        <v>73</v>
      </c>
      <c r="G20" s="174">
        <f>ROUND((SUM(L9:L19))/3,2)</f>
        <v>0</v>
      </c>
      <c r="H20" s="174">
        <f>ROUND((SUM(M9:M19))/3,2)</f>
        <v>2500</v>
      </c>
      <c r="I20" s="174">
        <f>ROUND((SUM(I9:I19))/3,2)</f>
        <v>2500</v>
      </c>
      <c r="J20" s="172"/>
      <c r="K20" s="172"/>
      <c r="L20" s="172">
        <f>ROUND((SUM(L9:L19))/3,2)</f>
        <v>0</v>
      </c>
      <c r="M20" s="172">
        <f>ROUND((SUM(M9:M19))/3,2)</f>
        <v>2500</v>
      </c>
      <c r="N20" s="172"/>
      <c r="O20" s="172"/>
      <c r="P20" s="173">
        <f>ROUND((SUM(P9:P19))/3,2)</f>
        <v>1.62</v>
      </c>
      <c r="Z20" s="175">
        <f>(SUM(Z9:Z19))</f>
        <v>0</v>
      </c>
    </row>
  </sheetData>
  <sheetProtection selectLockedCells="1" selectUnlockedCells="1"/>
  <printOptions gridLines="1" horizontalCentered="1"/>
  <pageMargins left="0.7" right="0.006944444444444444" top="0.75" bottom="0.75" header="0.3" footer="0.3"/>
  <pageSetup horizontalDpi="300" verticalDpi="300" orientation="landscape" paperSize="9"/>
  <headerFooter alignWithMargins="0">
    <oddHeader>&amp;CRozpočet Hanušovské pracovné centrum - HaPaC (rozpočet) / SO 01 Polyfunkčná budova MsÚ Hanušovce nad Topľou (sanita - keramika)</oddHeader>
    <oddFooter xml:space="preserve">&amp;L&amp;7Spracované systémom Systematic®pyramida.wsn,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F16" sqref="F16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5" width="10.7109375" style="0" customWidth="1"/>
    <col min="6" max="6" width="27.4218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>
      <c r="A1" s="1"/>
      <c r="B1" s="23"/>
      <c r="C1" s="23"/>
      <c r="D1" s="23"/>
      <c r="E1" s="23"/>
      <c r="F1" s="24" t="s">
        <v>19</v>
      </c>
      <c r="G1" s="23"/>
      <c r="H1" s="23"/>
      <c r="I1" s="23"/>
      <c r="J1" s="23"/>
      <c r="W1">
        <v>30.126</v>
      </c>
    </row>
    <row r="2" spans="1:10" ht="15" customHeight="1">
      <c r="A2" s="25"/>
      <c r="B2" s="26" t="s">
        <v>4</v>
      </c>
      <c r="C2" s="27"/>
      <c r="D2" s="28"/>
      <c r="E2" s="28"/>
      <c r="F2" s="28"/>
      <c r="G2" s="29" t="s">
        <v>20</v>
      </c>
      <c r="H2" s="28"/>
      <c r="I2" s="30"/>
      <c r="J2" s="31"/>
    </row>
    <row r="3" spans="1:10" ht="15" customHeight="1">
      <c r="A3" s="25"/>
      <c r="B3" s="32" t="s">
        <v>94</v>
      </c>
      <c r="C3" s="33"/>
      <c r="D3" s="34"/>
      <c r="E3" s="34"/>
      <c r="F3" s="34"/>
      <c r="G3" s="35" t="s">
        <v>22</v>
      </c>
      <c r="H3" s="34"/>
      <c r="I3" s="36"/>
      <c r="J3" s="37"/>
    </row>
    <row r="4" spans="1:10" ht="15" customHeight="1">
      <c r="A4" s="25"/>
      <c r="B4" s="38"/>
      <c r="C4" s="33"/>
      <c r="D4" s="34"/>
      <c r="E4" s="34"/>
      <c r="F4" s="34"/>
      <c r="G4" s="34"/>
      <c r="H4" s="34"/>
      <c r="I4" s="36"/>
      <c r="J4" s="37"/>
    </row>
    <row r="5" spans="1:10" ht="15" customHeight="1">
      <c r="A5" s="25"/>
      <c r="B5" s="32" t="s">
        <v>23</v>
      </c>
      <c r="C5" s="33"/>
      <c r="D5" s="34"/>
      <c r="E5" s="34"/>
      <c r="F5" s="35" t="s">
        <v>24</v>
      </c>
      <c r="G5" s="34"/>
      <c r="H5" s="34"/>
      <c r="I5" s="39" t="s">
        <v>25</v>
      </c>
      <c r="J5" s="40" t="s">
        <v>26</v>
      </c>
    </row>
    <row r="6" spans="1:10" ht="15" customHeight="1">
      <c r="A6" s="25"/>
      <c r="B6" s="41" t="s">
        <v>27</v>
      </c>
      <c r="C6" s="42"/>
      <c r="D6" s="43"/>
      <c r="E6" s="43"/>
      <c r="F6" s="43"/>
      <c r="G6" s="44" t="s">
        <v>28</v>
      </c>
      <c r="H6" s="43"/>
      <c r="I6" s="45"/>
      <c r="J6" s="46"/>
    </row>
    <row r="7" spans="1:10" ht="15" customHeight="1">
      <c r="A7" s="25"/>
      <c r="B7" s="47"/>
      <c r="C7" s="48"/>
      <c r="D7" s="49"/>
      <c r="E7" s="49"/>
      <c r="F7" s="49"/>
      <c r="G7" s="50" t="s">
        <v>29</v>
      </c>
      <c r="H7" s="49"/>
      <c r="I7" s="51"/>
      <c r="J7" s="52"/>
    </row>
    <row r="8" spans="1:10" ht="15" customHeight="1">
      <c r="A8" s="25"/>
      <c r="B8" s="32" t="s">
        <v>30</v>
      </c>
      <c r="C8" s="33"/>
      <c r="D8" s="34"/>
      <c r="E8" s="34"/>
      <c r="F8" s="34"/>
      <c r="G8" s="35" t="s">
        <v>31</v>
      </c>
      <c r="H8" s="34"/>
      <c r="I8" s="36"/>
      <c r="J8" s="37"/>
    </row>
    <row r="9" spans="1:10" ht="15" customHeight="1">
      <c r="A9" s="25"/>
      <c r="B9" s="38"/>
      <c r="C9" s="33"/>
      <c r="D9" s="34"/>
      <c r="E9" s="34"/>
      <c r="F9" s="34"/>
      <c r="G9" s="35" t="s">
        <v>32</v>
      </c>
      <c r="H9" s="34"/>
      <c r="I9" s="36"/>
      <c r="J9" s="37"/>
    </row>
    <row r="10" spans="1:10" ht="15" customHeight="1">
      <c r="A10" s="25"/>
      <c r="B10" s="32" t="s">
        <v>33</v>
      </c>
      <c r="C10" s="33"/>
      <c r="D10" s="34"/>
      <c r="E10" s="34"/>
      <c r="F10" s="34"/>
      <c r="G10" s="35" t="s">
        <v>31</v>
      </c>
      <c r="H10" s="34"/>
      <c r="I10" s="36"/>
      <c r="J10" s="37"/>
    </row>
    <row r="11" spans="1:10" ht="15" customHeight="1">
      <c r="A11" s="25"/>
      <c r="B11" s="38"/>
      <c r="C11" s="33"/>
      <c r="D11" s="34"/>
      <c r="E11" s="34"/>
      <c r="F11" s="34"/>
      <c r="G11" s="35" t="s">
        <v>32</v>
      </c>
      <c r="H11" s="34"/>
      <c r="I11" s="36"/>
      <c r="J11" s="37"/>
    </row>
    <row r="12" spans="1:10" ht="15" customHeight="1">
      <c r="A12" s="25"/>
      <c r="B12" s="53"/>
      <c r="C12" s="42"/>
      <c r="D12" s="43"/>
      <c r="E12" s="43"/>
      <c r="F12" s="43"/>
      <c r="G12" s="43"/>
      <c r="H12" s="43"/>
      <c r="I12" s="45"/>
      <c r="J12" s="46"/>
    </row>
    <row r="13" spans="1:10" ht="15" customHeight="1">
      <c r="A13" s="25"/>
      <c r="B13" s="47"/>
      <c r="C13" s="48"/>
      <c r="D13" s="49"/>
      <c r="E13" s="49"/>
      <c r="F13" s="49"/>
      <c r="G13" s="49"/>
      <c r="H13" s="49"/>
      <c r="I13" s="51"/>
      <c r="J13" s="52"/>
    </row>
    <row r="14" spans="1:10" ht="15" customHeight="1">
      <c r="A14" s="25"/>
      <c r="B14" s="38"/>
      <c r="C14" s="33"/>
      <c r="D14" s="34"/>
      <c r="E14" s="34"/>
      <c r="F14" s="34"/>
      <c r="G14" s="34"/>
      <c r="H14" s="34"/>
      <c r="I14" s="36"/>
      <c r="J14" s="37"/>
    </row>
    <row r="15" spans="1:10" ht="15" customHeight="1">
      <c r="A15" s="25"/>
      <c r="B15" s="54" t="s">
        <v>34</v>
      </c>
      <c r="C15" s="55" t="s">
        <v>6</v>
      </c>
      <c r="D15" s="55" t="s">
        <v>35</v>
      </c>
      <c r="E15" s="56" t="s">
        <v>36</v>
      </c>
      <c r="F15" s="57" t="s">
        <v>37</v>
      </c>
      <c r="G15" s="58" t="s">
        <v>38</v>
      </c>
      <c r="H15" s="59" t="s">
        <v>39</v>
      </c>
      <c r="I15" s="30"/>
      <c r="J15" s="46"/>
    </row>
    <row r="16" spans="1:10" ht="15" customHeight="1">
      <c r="A16" s="25"/>
      <c r="B16" s="60">
        <v>1</v>
      </c>
      <c r="C16" s="61" t="s">
        <v>40</v>
      </c>
      <c r="D16" s="62">
        <f>'Rekap 380'!B12</f>
        <v>0</v>
      </c>
      <c r="E16" s="63">
        <f>'Rekap 380'!C12</f>
        <v>6666.67</v>
      </c>
      <c r="F16" s="64">
        <f>'Rekap 380'!D12</f>
        <v>6666.67</v>
      </c>
      <c r="G16" s="65">
        <v>6</v>
      </c>
      <c r="H16" s="66" t="s">
        <v>41</v>
      </c>
      <c r="I16" s="67"/>
      <c r="J16" s="68">
        <v>0</v>
      </c>
    </row>
    <row r="17" spans="1:10" ht="15" customHeight="1">
      <c r="A17" s="25"/>
      <c r="B17" s="69">
        <v>2</v>
      </c>
      <c r="C17" s="70" t="s">
        <v>42</v>
      </c>
      <c r="D17" s="71"/>
      <c r="E17" s="72"/>
      <c r="F17" s="73"/>
      <c r="G17" s="74">
        <v>7</v>
      </c>
      <c r="H17" s="75" t="s">
        <v>43</v>
      </c>
      <c r="I17" s="67"/>
      <c r="J17" s="76">
        <f>'SO 380'!Z43</f>
        <v>0</v>
      </c>
    </row>
    <row r="18" spans="1:10" ht="15" customHeight="1">
      <c r="A18" s="25"/>
      <c r="B18" s="77">
        <v>3</v>
      </c>
      <c r="C18" s="78" t="s">
        <v>44</v>
      </c>
      <c r="D18" s="79"/>
      <c r="E18" s="11"/>
      <c r="F18" s="80"/>
      <c r="G18" s="74">
        <v>8</v>
      </c>
      <c r="H18" s="75" t="s">
        <v>45</v>
      </c>
      <c r="I18" s="67"/>
      <c r="J18" s="76">
        <v>0</v>
      </c>
    </row>
    <row r="19" spans="1:10" ht="15" customHeight="1">
      <c r="A19" s="25"/>
      <c r="B19" s="77">
        <v>4</v>
      </c>
      <c r="C19" s="81"/>
      <c r="D19" s="79"/>
      <c r="E19" s="11"/>
      <c r="F19" s="80"/>
      <c r="G19" s="74">
        <v>9</v>
      </c>
      <c r="H19" s="82"/>
      <c r="I19" s="67"/>
      <c r="J19" s="83"/>
    </row>
    <row r="20" spans="1:10" ht="15" customHeight="1">
      <c r="A20" s="25"/>
      <c r="B20" s="77">
        <v>5</v>
      </c>
      <c r="C20" s="84" t="s">
        <v>46</v>
      </c>
      <c r="D20" s="85"/>
      <c r="E20" s="86"/>
      <c r="F20" s="87">
        <f>SUM(F16:F19)</f>
        <v>6666.67</v>
      </c>
      <c r="G20" s="74">
        <v>10</v>
      </c>
      <c r="H20" s="75" t="s">
        <v>46</v>
      </c>
      <c r="I20" s="88"/>
      <c r="J20" s="89">
        <f>SUM(J16:J19)</f>
        <v>0</v>
      </c>
    </row>
    <row r="21" spans="1:10" ht="15" customHeight="1">
      <c r="A21" s="25"/>
      <c r="B21" s="90" t="s">
        <v>47</v>
      </c>
      <c r="C21" s="91" t="s">
        <v>7</v>
      </c>
      <c r="D21" s="92"/>
      <c r="E21" s="93"/>
      <c r="F21" s="94"/>
      <c r="G21" s="90" t="s">
        <v>48</v>
      </c>
      <c r="H21" s="59" t="s">
        <v>7</v>
      </c>
      <c r="I21" s="51"/>
      <c r="J21" s="95"/>
    </row>
    <row r="22" spans="1:26" ht="15" customHeight="1">
      <c r="A22" s="25"/>
      <c r="B22" s="65">
        <v>11</v>
      </c>
      <c r="C22" s="96" t="s">
        <v>49</v>
      </c>
      <c r="D22" s="97"/>
      <c r="E22" s="98" t="s">
        <v>50</v>
      </c>
      <c r="F22" s="73">
        <f>((F16*U22*0)+(F17*V22*0)+(F18*W22*0))/100</f>
        <v>0</v>
      </c>
      <c r="G22" s="65">
        <v>16</v>
      </c>
      <c r="H22" s="66" t="s">
        <v>51</v>
      </c>
      <c r="I22" s="99" t="s">
        <v>50</v>
      </c>
      <c r="J22" s="6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>
      <c r="A23" s="25"/>
      <c r="B23" s="74">
        <v>12</v>
      </c>
      <c r="C23" s="100" t="s">
        <v>52</v>
      </c>
      <c r="D23" s="101"/>
      <c r="E23" s="98" t="s">
        <v>53</v>
      </c>
      <c r="F23" s="80">
        <f>((F16*U23*0)+(F17*V23*0)+(F18*W23*0))/100</f>
        <v>0</v>
      </c>
      <c r="G23" s="74">
        <v>17</v>
      </c>
      <c r="H23" s="75" t="s">
        <v>54</v>
      </c>
      <c r="I23" s="99" t="s">
        <v>50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>
      <c r="A24" s="25"/>
      <c r="B24" s="74">
        <v>13</v>
      </c>
      <c r="C24" s="100" t="s">
        <v>55</v>
      </c>
      <c r="D24" s="101"/>
      <c r="E24" s="98" t="s">
        <v>50</v>
      </c>
      <c r="F24" s="80">
        <f>((F16*U24*0)+(F17*V24*0)+(F18*W24*0))/100</f>
        <v>0</v>
      </c>
      <c r="G24" s="74">
        <v>18</v>
      </c>
      <c r="H24" s="75" t="s">
        <v>56</v>
      </c>
      <c r="I24" s="99" t="s">
        <v>53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5" customHeight="1">
      <c r="A25" s="25"/>
      <c r="B25" s="74">
        <v>14</v>
      </c>
      <c r="C25" s="33"/>
      <c r="D25" s="101"/>
      <c r="E25" s="102"/>
      <c r="F25" s="103"/>
      <c r="G25" s="74">
        <v>19</v>
      </c>
      <c r="H25" s="82"/>
      <c r="I25" s="67"/>
      <c r="J25" s="83"/>
    </row>
    <row r="26" spans="1:10" ht="15" customHeight="1">
      <c r="A26" s="25"/>
      <c r="B26" s="74">
        <v>15</v>
      </c>
      <c r="C26" s="100"/>
      <c r="D26" s="101"/>
      <c r="E26" s="101"/>
      <c r="F26" s="104"/>
      <c r="G26" s="74">
        <v>20</v>
      </c>
      <c r="H26" s="75" t="s">
        <v>46</v>
      </c>
      <c r="I26" s="88"/>
      <c r="J26" s="89">
        <f>SUM(J22:J25)+SUM(F22:F25)</f>
        <v>0</v>
      </c>
    </row>
    <row r="27" spans="1:10" ht="15" customHeight="1">
      <c r="A27" s="25"/>
      <c r="B27" s="105"/>
      <c r="C27" s="106" t="s">
        <v>57</v>
      </c>
      <c r="D27" s="107"/>
      <c r="E27" s="108"/>
      <c r="F27" s="109"/>
      <c r="G27" s="110" t="s">
        <v>58</v>
      </c>
      <c r="H27" s="111" t="s">
        <v>59</v>
      </c>
      <c r="I27" s="51"/>
      <c r="J27" s="112"/>
    </row>
    <row r="28" spans="1:10" ht="15" customHeight="1">
      <c r="A28" s="25"/>
      <c r="B28" s="113"/>
      <c r="C28" s="114"/>
      <c r="D28" s="115"/>
      <c r="E28" s="116"/>
      <c r="F28" s="25"/>
      <c r="G28" s="117">
        <v>21</v>
      </c>
      <c r="H28" s="118" t="s">
        <v>60</v>
      </c>
      <c r="I28" s="119"/>
      <c r="J28" s="120">
        <f>F20+J20+F26+J26</f>
        <v>6666.67</v>
      </c>
    </row>
    <row r="29" spans="1:10" ht="15" customHeight="1">
      <c r="A29" s="25"/>
      <c r="B29" s="121"/>
      <c r="C29" s="122"/>
      <c r="D29" s="123"/>
      <c r="E29" s="116"/>
      <c r="F29" s="25"/>
      <c r="G29" s="65">
        <v>22</v>
      </c>
      <c r="H29" s="66" t="s">
        <v>61</v>
      </c>
      <c r="I29" s="124">
        <f>J28-SUM('SO 380'!K9:'SO 380'!K43)</f>
        <v>6666.67</v>
      </c>
      <c r="J29" s="68">
        <f>ROUND(((ROUND(I29,2)*20)/100),2)</f>
        <v>1333.33</v>
      </c>
    </row>
    <row r="30" spans="1:10" ht="15" customHeight="1">
      <c r="A30" s="25"/>
      <c r="B30" s="38"/>
      <c r="C30" s="82"/>
      <c r="D30" s="67"/>
      <c r="E30" s="116"/>
      <c r="F30" s="25"/>
      <c r="G30" s="74">
        <v>23</v>
      </c>
      <c r="H30" s="75" t="s">
        <v>62</v>
      </c>
      <c r="I30" s="98">
        <f>SUM('SO 380'!K9:'SO 380'!K43)</f>
        <v>0</v>
      </c>
      <c r="J30" s="76">
        <f>ROUND(((ROUND(I30,2)*0)/100),2)</f>
        <v>0</v>
      </c>
    </row>
    <row r="31" spans="1:10" ht="15" customHeight="1">
      <c r="A31" s="25"/>
      <c r="B31" s="125"/>
      <c r="C31" s="126"/>
      <c r="D31" s="127"/>
      <c r="E31" s="116"/>
      <c r="F31" s="25"/>
      <c r="G31" s="117">
        <v>24</v>
      </c>
      <c r="H31" s="118" t="s">
        <v>46</v>
      </c>
      <c r="I31" s="128"/>
      <c r="J31" s="129">
        <f>SUM(J28:J30)</f>
        <v>8000</v>
      </c>
    </row>
    <row r="32" spans="1:10" ht="15" customHeight="1">
      <c r="A32" s="25"/>
      <c r="B32" s="47"/>
      <c r="C32" s="130"/>
      <c r="D32" s="131"/>
      <c r="E32" s="132"/>
      <c r="F32" s="133"/>
      <c r="G32" s="65" t="s">
        <v>63</v>
      </c>
      <c r="H32" s="130"/>
      <c r="I32" s="131"/>
      <c r="J32" s="134"/>
    </row>
    <row r="33" spans="1:10" ht="15" customHeight="1">
      <c r="A33" s="25"/>
      <c r="B33" s="105"/>
      <c r="C33" s="108"/>
      <c r="D33" s="135" t="s">
        <v>64</v>
      </c>
      <c r="E33" s="136"/>
      <c r="F33" s="137"/>
      <c r="G33" s="138">
        <v>26</v>
      </c>
      <c r="H33" s="139" t="s">
        <v>65</v>
      </c>
      <c r="I33" s="109"/>
      <c r="J33" s="140"/>
    </row>
    <row r="34" spans="1:10" ht="15" customHeight="1">
      <c r="A34" s="25"/>
      <c r="B34" s="141"/>
      <c r="C34" s="142"/>
      <c r="D34" s="143"/>
      <c r="E34" s="143"/>
      <c r="F34" s="143"/>
      <c r="G34" s="143"/>
      <c r="H34" s="143"/>
      <c r="I34" s="109"/>
      <c r="J34" s="144"/>
    </row>
    <row r="35" spans="1:10" ht="15" customHeight="1">
      <c r="A35" s="25"/>
      <c r="B35" s="113"/>
      <c r="C35" s="116"/>
      <c r="D35" s="1"/>
      <c r="E35" s="1"/>
      <c r="F35" s="1"/>
      <c r="G35" s="1"/>
      <c r="H35" s="1"/>
      <c r="I35" s="25"/>
      <c r="J35" s="145"/>
    </row>
    <row r="36" spans="1:10" ht="15" customHeight="1">
      <c r="A36" s="25"/>
      <c r="B36" s="113"/>
      <c r="C36" s="116"/>
      <c r="D36" s="1"/>
      <c r="E36" s="1"/>
      <c r="F36" s="1"/>
      <c r="G36" s="1"/>
      <c r="H36" s="1"/>
      <c r="I36" s="25"/>
      <c r="J36" s="145"/>
    </row>
    <row r="37" spans="1:10" ht="15" customHeight="1">
      <c r="A37" s="25"/>
      <c r="B37" s="113"/>
      <c r="C37" s="116"/>
      <c r="D37" s="1"/>
      <c r="E37" s="1"/>
      <c r="F37" s="1"/>
      <c r="G37" s="1"/>
      <c r="H37" s="1"/>
      <c r="I37" s="25"/>
      <c r="J37" s="145"/>
    </row>
    <row r="38" spans="1:10" ht="15" customHeight="1">
      <c r="A38" s="25"/>
      <c r="B38" s="113"/>
      <c r="C38" s="116"/>
      <c r="D38" s="1"/>
      <c r="E38" s="1"/>
      <c r="F38" s="1"/>
      <c r="G38" s="1"/>
      <c r="H38" s="1"/>
      <c r="I38" s="25"/>
      <c r="J38" s="145"/>
    </row>
    <row r="39" spans="1:10" ht="15" customHeight="1">
      <c r="A39" s="25"/>
      <c r="B39" s="113"/>
      <c r="C39" s="116"/>
      <c r="D39" s="1"/>
      <c r="E39" s="1"/>
      <c r="F39" s="1"/>
      <c r="G39" s="1"/>
      <c r="H39" s="1"/>
      <c r="I39" s="25"/>
      <c r="J39" s="145"/>
    </row>
    <row r="40" spans="1:10" ht="15" customHeight="1">
      <c r="A40" s="25"/>
      <c r="B40" s="113"/>
      <c r="C40" s="116"/>
      <c r="D40" s="1"/>
      <c r="E40" s="1"/>
      <c r="F40" s="1"/>
      <c r="G40" s="1"/>
      <c r="H40" s="1"/>
      <c r="I40" s="25"/>
      <c r="J40" s="145"/>
    </row>
    <row r="41" spans="1:10" ht="12.75">
      <c r="A41" s="25"/>
      <c r="B41" s="121"/>
      <c r="C41" s="132"/>
      <c r="D41" s="23"/>
      <c r="E41" s="23"/>
      <c r="F41" s="23"/>
      <c r="G41" s="23"/>
      <c r="H41" s="23"/>
      <c r="I41" s="133"/>
      <c r="J41" s="146"/>
    </row>
    <row r="42" spans="1:10" ht="12.75">
      <c r="A42" s="20"/>
      <c r="B42" s="147"/>
      <c r="C42" s="147"/>
      <c r="D42" s="147"/>
      <c r="E42" s="147"/>
      <c r="F42" s="147"/>
      <c r="G42" s="147"/>
      <c r="H42" s="147"/>
      <c r="I42" s="147"/>
      <c r="J42" s="1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">
      <selection activeCell="B36" sqref="B36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2.75">
      <c r="A1" s="5" t="s">
        <v>27</v>
      </c>
      <c r="B1" s="1"/>
      <c r="C1" s="1"/>
      <c r="D1" s="5" t="s">
        <v>24</v>
      </c>
      <c r="E1" s="1"/>
      <c r="F1" s="1"/>
      <c r="W1">
        <v>30.126</v>
      </c>
    </row>
    <row r="2" spans="1:6" ht="12.75">
      <c r="A2" s="5" t="s">
        <v>33</v>
      </c>
      <c r="B2" s="1"/>
      <c r="C2" s="1"/>
      <c r="D2" s="5" t="s">
        <v>22</v>
      </c>
      <c r="E2" s="1"/>
      <c r="F2" s="1"/>
    </row>
    <row r="3" spans="1:6" ht="12.75">
      <c r="A3" s="5" t="s">
        <v>30</v>
      </c>
      <c r="B3" s="1"/>
      <c r="C3" s="1"/>
      <c r="D3" s="5" t="s">
        <v>66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5" t="s">
        <v>4</v>
      </c>
      <c r="B5" s="1"/>
      <c r="C5" s="1"/>
      <c r="D5" s="1"/>
      <c r="E5" s="1"/>
      <c r="F5" s="1"/>
    </row>
    <row r="6" spans="1:6" ht="12.75">
      <c r="A6" s="5" t="s">
        <v>94</v>
      </c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" t="s">
        <v>67</v>
      </c>
      <c r="B8" s="1"/>
      <c r="C8" s="1"/>
      <c r="D8" s="1"/>
      <c r="E8" s="1"/>
      <c r="F8" s="1"/>
    </row>
    <row r="9" spans="1:6" ht="12.75">
      <c r="A9" s="148" t="s">
        <v>68</v>
      </c>
      <c r="B9" s="148" t="s">
        <v>35</v>
      </c>
      <c r="C9" s="148" t="s">
        <v>36</v>
      </c>
      <c r="D9" s="148" t="s">
        <v>46</v>
      </c>
      <c r="E9" s="148" t="s">
        <v>69</v>
      </c>
      <c r="F9" s="148" t="s">
        <v>70</v>
      </c>
    </row>
    <row r="10" spans="1:26" ht="12.75">
      <c r="A10" s="149" t="s">
        <v>71</v>
      </c>
      <c r="B10" s="150"/>
      <c r="C10" s="151"/>
      <c r="D10" s="151"/>
      <c r="E10" s="152"/>
      <c r="F10" s="15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153" t="s">
        <v>95</v>
      </c>
      <c r="B11" s="154">
        <f>'SO 380'!L40</f>
        <v>0</v>
      </c>
      <c r="C11" s="154">
        <f>'SO 380'!M40</f>
        <v>6666.67</v>
      </c>
      <c r="D11" s="154">
        <f>'SO 380'!I40</f>
        <v>6666.67</v>
      </c>
      <c r="E11" s="155">
        <f>'SO 380'!P40</f>
        <v>0.59</v>
      </c>
      <c r="F11" s="155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156" t="s">
        <v>71</v>
      </c>
      <c r="B12" s="157">
        <f>'SO 380'!L42</f>
        <v>0</v>
      </c>
      <c r="C12" s="157">
        <f>'SO 380'!M42</f>
        <v>6666.67</v>
      </c>
      <c r="D12" s="157">
        <f>'SO 380'!I42</f>
        <v>6666.67</v>
      </c>
      <c r="E12" s="158">
        <f>'SO 380'!P42</f>
        <v>0.59</v>
      </c>
      <c r="F12" s="158">
        <f>SUM(F11:F11)</f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6" ht="12.75">
      <c r="A13" s="20"/>
      <c r="B13" s="21"/>
      <c r="C13" s="21"/>
      <c r="D13" s="21"/>
      <c r="E13" s="159"/>
      <c r="F13" s="159"/>
    </row>
    <row r="14" spans="1:26" ht="12.75">
      <c r="A14" s="156" t="s">
        <v>73</v>
      </c>
      <c r="B14" s="157">
        <f>'SO 380'!L43</f>
        <v>0</v>
      </c>
      <c r="C14" s="157">
        <f>'SO 380'!M43</f>
        <v>6666.67</v>
      </c>
      <c r="D14" s="157">
        <f>'SO 380'!I43</f>
        <v>6666.67</v>
      </c>
      <c r="E14" s="158">
        <f>'SO 380'!P43</f>
        <v>0.59</v>
      </c>
      <c r="F14" s="158">
        <f>(SUM(F9:F13)/2)</f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6" ht="12.75">
      <c r="A15" s="20"/>
      <c r="B15" s="21"/>
      <c r="C15" s="21"/>
      <c r="D15" s="21"/>
      <c r="E15" s="159"/>
      <c r="F15" s="159"/>
    </row>
    <row r="16" spans="1:6" ht="12.75">
      <c r="A16" s="20"/>
      <c r="B16" s="21"/>
      <c r="C16" s="21"/>
      <c r="D16" s="21"/>
      <c r="E16" s="159"/>
      <c r="F16" s="159"/>
    </row>
    <row r="17" spans="1:6" ht="12.75">
      <c r="A17" s="20"/>
      <c r="B17" s="21"/>
      <c r="C17" s="21"/>
      <c r="D17" s="21"/>
      <c r="E17" s="159"/>
      <c r="F17" s="159"/>
    </row>
    <row r="18" spans="1:6" ht="12.75">
      <c r="A18" s="20"/>
      <c r="B18" s="21"/>
      <c r="C18" s="21"/>
      <c r="D18" s="21"/>
      <c r="E18" s="159"/>
      <c r="F18" s="159"/>
    </row>
    <row r="19" spans="1:6" ht="12.75">
      <c r="A19" s="20"/>
      <c r="B19" s="21"/>
      <c r="C19" s="21"/>
      <c r="D19" s="21"/>
      <c r="E19" s="159"/>
      <c r="F19" s="159"/>
    </row>
    <row r="20" spans="1:6" ht="12.75">
      <c r="A20" s="20"/>
      <c r="B20" s="21"/>
      <c r="C20" s="21"/>
      <c r="D20" s="21"/>
      <c r="E20" s="159"/>
      <c r="F20" s="159"/>
    </row>
    <row r="21" spans="1:6" ht="12.75">
      <c r="A21" s="20"/>
      <c r="B21" s="21"/>
      <c r="C21" s="21"/>
      <c r="D21" s="21"/>
      <c r="E21" s="159"/>
      <c r="F21" s="159"/>
    </row>
    <row r="22" spans="1:6" ht="12.75">
      <c r="A22" s="20"/>
      <c r="B22" s="21"/>
      <c r="C22" s="21"/>
      <c r="D22" s="21"/>
      <c r="E22" s="159"/>
      <c r="F22" s="159"/>
    </row>
    <row r="23" spans="1:6" ht="12.75">
      <c r="A23" s="20"/>
      <c r="B23" s="21"/>
      <c r="C23" s="21"/>
      <c r="D23" s="21"/>
      <c r="E23" s="159"/>
      <c r="F23" s="159"/>
    </row>
    <row r="24" spans="1:6" ht="12.75">
      <c r="A24" s="20"/>
      <c r="B24" s="21"/>
      <c r="C24" s="21"/>
      <c r="D24" s="21"/>
      <c r="E24" s="159"/>
      <c r="F24" s="159"/>
    </row>
    <row r="25" spans="1:6" ht="12.75">
      <c r="A25" s="20"/>
      <c r="B25" s="21"/>
      <c r="C25" s="21"/>
      <c r="D25" s="21"/>
      <c r="E25" s="159"/>
      <c r="F25" s="159"/>
    </row>
    <row r="26" spans="1:6" ht="12.75">
      <c r="A26" s="20"/>
      <c r="B26" s="21"/>
      <c r="C26" s="21"/>
      <c r="D26" s="21"/>
      <c r="E26" s="159"/>
      <c r="F26" s="159"/>
    </row>
    <row r="27" spans="1:6" ht="12.75">
      <c r="A27" s="20"/>
      <c r="B27" s="21"/>
      <c r="C27" s="21"/>
      <c r="D27" s="21"/>
      <c r="E27" s="159"/>
      <c r="F27" s="159"/>
    </row>
    <row r="28" spans="1:6" ht="12.75">
      <c r="A28" s="20"/>
      <c r="B28" s="21"/>
      <c r="C28" s="21"/>
      <c r="D28" s="21"/>
      <c r="E28" s="159"/>
      <c r="F28" s="159"/>
    </row>
    <row r="29" spans="1:6" ht="12.75">
      <c r="A29" s="20"/>
      <c r="B29" s="21"/>
      <c r="C29" s="21"/>
      <c r="D29" s="21"/>
      <c r="E29" s="159"/>
      <c r="F29" s="159"/>
    </row>
    <row r="30" spans="1:6" ht="12.75">
      <c r="A30" s="20"/>
      <c r="B30" s="21"/>
      <c r="C30" s="21"/>
      <c r="D30" s="21"/>
      <c r="E30" s="159"/>
      <c r="F30" s="159"/>
    </row>
    <row r="31" spans="1:6" ht="12.75">
      <c r="A31" s="20"/>
      <c r="B31" s="21"/>
      <c r="C31" s="21"/>
      <c r="D31" s="21"/>
      <c r="E31" s="159"/>
      <c r="F31" s="159"/>
    </row>
    <row r="32" spans="1:6" ht="12.75">
      <c r="A32" s="20"/>
      <c r="B32" s="21"/>
      <c r="C32" s="21"/>
      <c r="D32" s="21"/>
      <c r="E32" s="159"/>
      <c r="F32" s="159"/>
    </row>
    <row r="33" spans="1:6" ht="12.75">
      <c r="A33" s="20"/>
      <c r="B33" s="21"/>
      <c r="C33" s="21"/>
      <c r="D33" s="21"/>
      <c r="E33" s="159"/>
      <c r="F33" s="159"/>
    </row>
    <row r="34" spans="1:6" ht="12.75">
      <c r="A34" s="20"/>
      <c r="B34" s="21"/>
      <c r="C34" s="21"/>
      <c r="D34" s="21"/>
      <c r="E34" s="159"/>
      <c r="F34" s="159"/>
    </row>
    <row r="35" spans="1:6" ht="12.75">
      <c r="A35" s="20"/>
      <c r="B35" s="21"/>
      <c r="C35" s="21"/>
      <c r="D35" s="21"/>
      <c r="E35" s="159"/>
      <c r="F35" s="159"/>
    </row>
    <row r="36" spans="1:6" ht="12.75">
      <c r="A36" s="20"/>
      <c r="B36" s="21"/>
      <c r="C36" s="21"/>
      <c r="D36" s="21"/>
      <c r="E36" s="159"/>
      <c r="F36" s="159"/>
    </row>
    <row r="37" spans="1:6" ht="12.75">
      <c r="A37" s="20"/>
      <c r="B37" s="21"/>
      <c r="C37" s="21"/>
      <c r="D37" s="21"/>
      <c r="E37" s="159"/>
      <c r="F37" s="159"/>
    </row>
    <row r="38" spans="1:6" ht="12.75">
      <c r="A38" s="20"/>
      <c r="B38" s="21"/>
      <c r="C38" s="21"/>
      <c r="D38" s="21"/>
      <c r="E38" s="159"/>
      <c r="F38" s="159"/>
    </row>
    <row r="39" spans="1:6" ht="12.75">
      <c r="A39" s="20"/>
      <c r="B39" s="21"/>
      <c r="C39" s="21"/>
      <c r="D39" s="21"/>
      <c r="E39" s="159"/>
      <c r="F39" s="159"/>
    </row>
    <row r="40" spans="1:6" ht="12.75">
      <c r="A40" s="20"/>
      <c r="B40" s="21"/>
      <c r="C40" s="21"/>
      <c r="D40" s="21"/>
      <c r="E40" s="159"/>
      <c r="F40" s="159"/>
    </row>
    <row r="41" spans="1:6" ht="12.75">
      <c r="A41" s="20"/>
      <c r="B41" s="21"/>
      <c r="C41" s="21"/>
      <c r="D41" s="21"/>
      <c r="E41" s="159"/>
      <c r="F41" s="159"/>
    </row>
    <row r="42" spans="1:6" ht="12.75">
      <c r="A42" s="20"/>
      <c r="B42" s="21"/>
      <c r="C42" s="21"/>
      <c r="D42" s="21"/>
      <c r="E42" s="159"/>
      <c r="F42" s="159"/>
    </row>
    <row r="43" spans="1:6" ht="12.75">
      <c r="A43" s="20"/>
      <c r="B43" s="21"/>
      <c r="C43" s="21"/>
      <c r="D43" s="21"/>
      <c r="E43" s="159"/>
      <c r="F43" s="159"/>
    </row>
    <row r="44" spans="1:6" ht="12.75">
      <c r="A44" s="20"/>
      <c r="B44" s="21"/>
      <c r="C44" s="21"/>
      <c r="D44" s="21"/>
      <c r="E44" s="159"/>
      <c r="F44" s="159"/>
    </row>
    <row r="45" spans="1:6" ht="12.75">
      <c r="A45" s="20"/>
      <c r="B45" s="21"/>
      <c r="C45" s="21"/>
      <c r="D45" s="21"/>
      <c r="E45" s="159"/>
      <c r="F45" s="159"/>
    </row>
    <row r="46" spans="1:6" ht="12.75">
      <c r="A46" s="20"/>
      <c r="B46" s="21"/>
      <c r="C46" s="21"/>
      <c r="D46" s="21"/>
      <c r="E46" s="159"/>
      <c r="F46" s="159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  <row r="69" spans="1:6" ht="12.75">
      <c r="A69" s="20"/>
      <c r="B69" s="20"/>
      <c r="C69" s="20"/>
      <c r="D69" s="20"/>
      <c r="E69" s="20"/>
      <c r="F69" s="20"/>
    </row>
    <row r="70" spans="1:6" ht="12.75">
      <c r="A70" s="20"/>
      <c r="B70" s="20"/>
      <c r="C70" s="20"/>
      <c r="D70" s="20"/>
      <c r="E70" s="20"/>
      <c r="F70" s="20"/>
    </row>
    <row r="71" spans="1:6" ht="12.75">
      <c r="A71" s="20"/>
      <c r="B71" s="20"/>
      <c r="C71" s="20"/>
      <c r="D71" s="20"/>
      <c r="E71" s="20"/>
      <c r="F71" s="20"/>
    </row>
    <row r="72" spans="1:6" ht="12.75">
      <c r="A72" s="20"/>
      <c r="B72" s="20"/>
      <c r="C72" s="20"/>
      <c r="D72" s="20"/>
      <c r="E72" s="20"/>
      <c r="F72" s="20"/>
    </row>
    <row r="73" spans="1:6" ht="12.75">
      <c r="A73" s="20"/>
      <c r="B73" s="20"/>
      <c r="C73" s="20"/>
      <c r="D73" s="20"/>
      <c r="E73" s="20"/>
      <c r="F73" s="20"/>
    </row>
    <row r="74" spans="1:6" ht="12.75">
      <c r="A74" s="20"/>
      <c r="B74" s="20"/>
      <c r="C74" s="20"/>
      <c r="D74" s="20"/>
      <c r="E74" s="20"/>
      <c r="F74" s="20"/>
    </row>
    <row r="75" spans="1:6" ht="12.75">
      <c r="A75" s="20"/>
      <c r="B75" s="20"/>
      <c r="C75" s="20"/>
      <c r="D75" s="20"/>
      <c r="E75" s="20"/>
      <c r="F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0"/>
      <c r="B86" s="20"/>
      <c r="C86" s="20"/>
      <c r="D86" s="20"/>
      <c r="E86" s="20"/>
      <c r="F86" s="20"/>
    </row>
    <row r="87" spans="1:6" ht="12.75">
      <c r="A87" s="20"/>
      <c r="B87" s="20"/>
      <c r="C87" s="20"/>
      <c r="D87" s="20"/>
      <c r="E87" s="20"/>
      <c r="F87" s="20"/>
    </row>
    <row r="88" spans="1:6" ht="12.75">
      <c r="A88" s="20"/>
      <c r="B88" s="20"/>
      <c r="C88" s="20"/>
      <c r="D88" s="20"/>
      <c r="E88" s="20"/>
      <c r="F88" s="20"/>
    </row>
    <row r="89" spans="1:6" ht="12.75">
      <c r="A89" s="20"/>
      <c r="B89" s="20"/>
      <c r="C89" s="20"/>
      <c r="D89" s="20"/>
      <c r="E89" s="20"/>
      <c r="F89" s="20"/>
    </row>
    <row r="90" spans="1:6" ht="12.75">
      <c r="A90" s="20"/>
      <c r="B90" s="20"/>
      <c r="C90" s="20"/>
      <c r="D90" s="20"/>
      <c r="E90" s="20"/>
      <c r="F90" s="20"/>
    </row>
    <row r="91" spans="1:6" ht="12.75">
      <c r="A91" s="20"/>
      <c r="B91" s="20"/>
      <c r="C91" s="20"/>
      <c r="D91" s="20"/>
      <c r="E91" s="20"/>
      <c r="F91" s="20"/>
    </row>
    <row r="92" spans="1:6" ht="12.75">
      <c r="A92" s="20"/>
      <c r="B92" s="20"/>
      <c r="C92" s="20"/>
      <c r="D92" s="20"/>
      <c r="E92" s="20"/>
      <c r="F92" s="20"/>
    </row>
    <row r="93" spans="1:6" ht="12.75">
      <c r="A93" s="20"/>
      <c r="B93" s="20"/>
      <c r="C93" s="20"/>
      <c r="D93" s="20"/>
      <c r="E93" s="20"/>
      <c r="F93" s="20"/>
    </row>
    <row r="94" spans="1:6" ht="12.75">
      <c r="A94" s="20"/>
      <c r="B94" s="20"/>
      <c r="C94" s="20"/>
      <c r="D94" s="20"/>
      <c r="E94" s="20"/>
      <c r="F94" s="20"/>
    </row>
    <row r="95" spans="1:6" ht="12.75">
      <c r="A95" s="20"/>
      <c r="B95" s="20"/>
      <c r="C95" s="20"/>
      <c r="D95" s="20"/>
      <c r="E95" s="20"/>
      <c r="F95" s="20"/>
    </row>
    <row r="96" spans="1:6" ht="12.75">
      <c r="A96" s="20"/>
      <c r="B96" s="20"/>
      <c r="C96" s="20"/>
      <c r="D96" s="20"/>
      <c r="E96" s="20"/>
      <c r="F96" s="20"/>
    </row>
    <row r="97" spans="1:6" ht="12.75">
      <c r="A97" s="20"/>
      <c r="B97" s="20"/>
      <c r="C97" s="20"/>
      <c r="D97" s="20"/>
      <c r="E97" s="20"/>
      <c r="F97" s="20"/>
    </row>
    <row r="98" spans="1:6" ht="12.75">
      <c r="A98" s="20"/>
      <c r="B98" s="20"/>
      <c r="C98" s="20"/>
      <c r="D98" s="20"/>
      <c r="E98" s="20"/>
      <c r="F98" s="20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20"/>
      <c r="B101" s="20"/>
      <c r="C101" s="20"/>
      <c r="D101" s="20"/>
      <c r="E101" s="20"/>
      <c r="F101" s="20"/>
    </row>
    <row r="102" spans="1:6" ht="12.75">
      <c r="A102" s="20"/>
      <c r="B102" s="20"/>
      <c r="C102" s="20"/>
      <c r="D102" s="20"/>
      <c r="E102" s="20"/>
      <c r="F102" s="20"/>
    </row>
    <row r="103" spans="1:6" ht="12.75">
      <c r="A103" s="20"/>
      <c r="B103" s="20"/>
      <c r="C103" s="20"/>
      <c r="D103" s="20"/>
      <c r="E103" s="20"/>
      <c r="F103" s="20"/>
    </row>
    <row r="104" spans="1:6" ht="12.75">
      <c r="A104" s="20"/>
      <c r="B104" s="20"/>
      <c r="C104" s="20"/>
      <c r="D104" s="20"/>
      <c r="E104" s="20"/>
      <c r="F104" s="20"/>
    </row>
    <row r="105" spans="1:6" ht="12.75">
      <c r="A105" s="20"/>
      <c r="B105" s="20"/>
      <c r="C105" s="20"/>
      <c r="D105" s="20"/>
      <c r="E105" s="20"/>
      <c r="F105" s="20"/>
    </row>
    <row r="106" spans="1:6" ht="12.75">
      <c r="A106" s="20"/>
      <c r="B106" s="20"/>
      <c r="C106" s="20"/>
      <c r="D106" s="20"/>
      <c r="E106" s="20"/>
      <c r="F106" s="20"/>
    </row>
    <row r="107" spans="1:6" ht="12.75">
      <c r="A107" s="20"/>
      <c r="B107" s="20"/>
      <c r="C107" s="20"/>
      <c r="D107" s="20"/>
      <c r="E107" s="20"/>
      <c r="F107" s="20"/>
    </row>
    <row r="108" spans="1:6" ht="12.75">
      <c r="A108" s="20"/>
      <c r="B108" s="20"/>
      <c r="C108" s="20"/>
      <c r="D108" s="20"/>
      <c r="E108" s="20"/>
      <c r="F108" s="20"/>
    </row>
    <row r="109" spans="1:6" ht="12.75">
      <c r="A109" s="20"/>
      <c r="B109" s="20"/>
      <c r="C109" s="20"/>
      <c r="D109" s="20"/>
      <c r="E109" s="20"/>
      <c r="F109" s="20"/>
    </row>
    <row r="110" spans="1:6" ht="12.75">
      <c r="A110" s="20"/>
      <c r="B110" s="20"/>
      <c r="C110" s="20"/>
      <c r="D110" s="20"/>
      <c r="E110" s="20"/>
      <c r="F110" s="20"/>
    </row>
    <row r="111" spans="1:6" ht="12.75">
      <c r="A111" s="20"/>
      <c r="B111" s="20"/>
      <c r="C111" s="20"/>
      <c r="D111" s="20"/>
      <c r="E111" s="20"/>
      <c r="F111" s="20"/>
    </row>
    <row r="112" spans="1:6" ht="12.75">
      <c r="A112" s="20"/>
      <c r="B112" s="20"/>
      <c r="C112" s="20"/>
      <c r="D112" s="20"/>
      <c r="E112" s="20"/>
      <c r="F112" s="20"/>
    </row>
    <row r="113" spans="1:6" ht="12.75">
      <c r="A113" s="20"/>
      <c r="B113" s="20"/>
      <c r="C113" s="20"/>
      <c r="D113" s="20"/>
      <c r="E113" s="20"/>
      <c r="F113" s="20"/>
    </row>
    <row r="114" spans="1:6" ht="12.75">
      <c r="A114" s="20"/>
      <c r="B114" s="20"/>
      <c r="C114" s="20"/>
      <c r="D114" s="20"/>
      <c r="E114" s="20"/>
      <c r="F114" s="20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0"/>
    </row>
    <row r="118" spans="1:6" ht="12.75">
      <c r="A118" s="20"/>
      <c r="B118" s="20"/>
      <c r="C118" s="20"/>
      <c r="D118" s="20"/>
      <c r="E118" s="20"/>
      <c r="F118" s="20"/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20"/>
      <c r="D122" s="20"/>
      <c r="E122" s="20"/>
      <c r="F122" s="20"/>
    </row>
    <row r="123" spans="1:6" ht="12.75">
      <c r="A123" s="20"/>
      <c r="B123" s="20"/>
      <c r="C123" s="20"/>
      <c r="D123" s="20"/>
      <c r="E123" s="20"/>
      <c r="F123" s="20"/>
    </row>
    <row r="124" spans="1:6" ht="12.75">
      <c r="A124" s="20"/>
      <c r="B124" s="20"/>
      <c r="C124" s="20"/>
      <c r="D124" s="20"/>
      <c r="E124" s="20"/>
      <c r="F124" s="20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  <row r="129" spans="1:6" ht="12.75">
      <c r="A129" s="20"/>
      <c r="B129" s="20"/>
      <c r="C129" s="20"/>
      <c r="D129" s="20"/>
      <c r="E129" s="20"/>
      <c r="F129" s="20"/>
    </row>
    <row r="130" spans="1:6" ht="12.75">
      <c r="A130" s="20"/>
      <c r="B130" s="20"/>
      <c r="C130" s="20"/>
      <c r="D130" s="20"/>
      <c r="E130" s="20"/>
      <c r="F130" s="20"/>
    </row>
    <row r="131" spans="1:6" ht="12.75">
      <c r="A131" s="20"/>
      <c r="B131" s="20"/>
      <c r="C131" s="20"/>
      <c r="D131" s="20"/>
      <c r="E131" s="20"/>
      <c r="F131" s="20"/>
    </row>
    <row r="132" spans="1:6" ht="12.75">
      <c r="A132" s="20"/>
      <c r="B132" s="20"/>
      <c r="C132" s="20"/>
      <c r="D132" s="20"/>
      <c r="E132" s="20"/>
      <c r="F132" s="20"/>
    </row>
    <row r="133" spans="1:6" ht="12.75">
      <c r="A133" s="20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</sheetData>
  <sheetProtection selectLockedCells="1" selectUnlockedCells="1"/>
  <printOptions horizontalCentered="1"/>
  <pageMargins left="0.7" right="0.7" top="0.75" bottom="0.75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D14" sqref="D14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5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2.7109375" style="0" customWidth="1"/>
    <col min="10" max="15" width="0" style="0" hidden="1" customWidth="1"/>
    <col min="16" max="16" width="9.7109375" style="0" customWidth="1"/>
    <col min="17" max="26" width="0" style="0" hidden="1" customWidth="1"/>
  </cols>
  <sheetData>
    <row r="1" spans="1:23" ht="12.75">
      <c r="A1" s="5" t="s">
        <v>27</v>
      </c>
      <c r="B1" s="1"/>
      <c r="C1" s="1"/>
      <c r="D1" s="1"/>
      <c r="E1" s="5" t="s">
        <v>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W1">
        <v>30.126</v>
      </c>
    </row>
    <row r="2" spans="1:16" ht="12.75">
      <c r="A2" s="5" t="s">
        <v>33</v>
      </c>
      <c r="B2" s="1"/>
      <c r="C2" s="1"/>
      <c r="D2" s="1"/>
      <c r="E2" s="5" t="s">
        <v>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 t="s">
        <v>30</v>
      </c>
      <c r="B3" s="1"/>
      <c r="C3" s="1"/>
      <c r="D3" s="1"/>
      <c r="E3" s="5" t="s">
        <v>66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4" t="s">
        <v>67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6" ht="12.75">
      <c r="A8" s="149" t="s">
        <v>74</v>
      </c>
      <c r="B8" s="149" t="s">
        <v>75</v>
      </c>
      <c r="C8" s="149" t="s">
        <v>76</v>
      </c>
      <c r="D8" s="149" t="s">
        <v>77</v>
      </c>
      <c r="E8" s="149" t="s">
        <v>78</v>
      </c>
      <c r="F8" s="149" t="s">
        <v>79</v>
      </c>
      <c r="G8" s="149" t="s">
        <v>35</v>
      </c>
      <c r="H8" s="149" t="s">
        <v>36</v>
      </c>
      <c r="I8" s="149" t="s">
        <v>80</v>
      </c>
      <c r="J8" s="149"/>
      <c r="K8" s="149"/>
      <c r="L8" s="149"/>
      <c r="M8" s="149"/>
      <c r="N8" s="149"/>
      <c r="O8" s="149"/>
      <c r="P8" s="149" t="s">
        <v>81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.75">
      <c r="A9" s="161"/>
      <c r="B9" s="161"/>
      <c r="C9" s="162"/>
      <c r="D9" s="149" t="s">
        <v>71</v>
      </c>
      <c r="E9" s="161"/>
      <c r="F9" s="163"/>
      <c r="G9" s="151"/>
      <c r="H9" s="151"/>
      <c r="I9" s="151"/>
      <c r="J9" s="161"/>
      <c r="K9" s="161"/>
      <c r="L9" s="161"/>
      <c r="M9" s="161"/>
      <c r="N9" s="161"/>
      <c r="O9" s="161"/>
      <c r="P9" s="161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153"/>
      <c r="B10" s="153"/>
      <c r="C10" s="153"/>
      <c r="D10" s="153" t="s">
        <v>95</v>
      </c>
      <c r="E10" s="153"/>
      <c r="F10" s="164"/>
      <c r="G10" s="154"/>
      <c r="H10" s="154"/>
      <c r="I10" s="154"/>
      <c r="J10" s="153"/>
      <c r="K10" s="153"/>
      <c r="L10" s="153"/>
      <c r="M10" s="153"/>
      <c r="N10" s="153"/>
      <c r="O10" s="153"/>
      <c r="P10" s="153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65">
        <v>7</v>
      </c>
      <c r="B11" s="165" t="s">
        <v>82</v>
      </c>
      <c r="C11" s="166">
        <v>246038200050</v>
      </c>
      <c r="D11" s="165" t="s">
        <v>96</v>
      </c>
      <c r="E11" s="165" t="s">
        <v>97</v>
      </c>
      <c r="F11" s="167">
        <v>4</v>
      </c>
      <c r="G11" s="168"/>
      <c r="H11" s="168">
        <v>35.43</v>
      </c>
      <c r="I11" s="168">
        <f aca="true" t="shared" si="0" ref="I11:I35">ROUND(F11*(G11+H11),2)</f>
        <v>141.72</v>
      </c>
      <c r="J11" s="165">
        <f aca="true" t="shared" si="1" ref="J11:J35">ROUND(F11*(N11),2)</f>
        <v>141.72</v>
      </c>
      <c r="K11" s="20">
        <f aca="true" t="shared" si="2" ref="K11:K35">ROUND(F11*(O11),2)</f>
        <v>0</v>
      </c>
      <c r="L11" s="20"/>
      <c r="M11" s="20">
        <f aca="true" t="shared" si="3" ref="M11:M35">ROUND(F11*(G11+H11),2)</f>
        <v>141.72</v>
      </c>
      <c r="N11" s="20">
        <v>35.43</v>
      </c>
      <c r="O11" s="20"/>
      <c r="P11" s="164">
        <f aca="true" t="shared" si="4" ref="P11:P35">ROUND(F11*(R11),3)</f>
        <v>0</v>
      </c>
      <c r="Q11" s="169"/>
      <c r="R11" s="169">
        <v>0</v>
      </c>
      <c r="Z11">
        <v>0</v>
      </c>
    </row>
    <row r="12" spans="1:26" ht="24.75" customHeight="1">
      <c r="A12" s="165">
        <v>8</v>
      </c>
      <c r="B12" s="165" t="s">
        <v>82</v>
      </c>
      <c r="C12" s="166">
        <v>283038100080</v>
      </c>
      <c r="D12" s="165" t="s">
        <v>98</v>
      </c>
      <c r="E12" s="165" t="s">
        <v>97</v>
      </c>
      <c r="F12" s="167">
        <v>2</v>
      </c>
      <c r="G12" s="168"/>
      <c r="H12" s="168">
        <v>8.61</v>
      </c>
      <c r="I12" s="168">
        <f t="shared" si="0"/>
        <v>17.22</v>
      </c>
      <c r="J12" s="165">
        <f t="shared" si="1"/>
        <v>17.22</v>
      </c>
      <c r="K12" s="20">
        <f t="shared" si="2"/>
        <v>0</v>
      </c>
      <c r="L12" s="20"/>
      <c r="M12" s="20">
        <f t="shared" si="3"/>
        <v>17.22</v>
      </c>
      <c r="N12" s="20">
        <v>8.61</v>
      </c>
      <c r="O12" s="20"/>
      <c r="P12" s="164">
        <f t="shared" si="4"/>
        <v>0</v>
      </c>
      <c r="Q12" s="169"/>
      <c r="R12" s="169">
        <v>0</v>
      </c>
      <c r="Z12">
        <v>0</v>
      </c>
    </row>
    <row r="13" spans="1:26" ht="24.75" customHeight="1">
      <c r="A13" s="165">
        <v>9</v>
      </c>
      <c r="B13" s="165" t="s">
        <v>82</v>
      </c>
      <c r="C13" s="166">
        <v>309038100030</v>
      </c>
      <c r="D13" s="165" t="s">
        <v>99</v>
      </c>
      <c r="E13" s="165" t="s">
        <v>84</v>
      </c>
      <c r="F13" s="167">
        <v>5</v>
      </c>
      <c r="G13" s="168"/>
      <c r="H13" s="168">
        <v>11.59</v>
      </c>
      <c r="I13" s="168">
        <f t="shared" si="0"/>
        <v>57.95</v>
      </c>
      <c r="J13" s="165">
        <f t="shared" si="1"/>
        <v>57.95</v>
      </c>
      <c r="K13" s="20">
        <f t="shared" si="2"/>
        <v>0</v>
      </c>
      <c r="L13" s="20"/>
      <c r="M13" s="20">
        <f t="shared" si="3"/>
        <v>57.95</v>
      </c>
      <c r="N13" s="20">
        <v>11.59</v>
      </c>
      <c r="O13" s="20"/>
      <c r="P13" s="164">
        <f t="shared" si="4"/>
        <v>0</v>
      </c>
      <c r="Q13" s="169"/>
      <c r="R13" s="169">
        <v>0</v>
      </c>
      <c r="Z13">
        <v>0</v>
      </c>
    </row>
    <row r="14" spans="1:26" ht="24.75" customHeight="1">
      <c r="A14" s="165">
        <v>10</v>
      </c>
      <c r="B14" s="165" t="s">
        <v>82</v>
      </c>
      <c r="C14" s="166">
        <v>309038100040</v>
      </c>
      <c r="D14" s="165" t="s">
        <v>100</v>
      </c>
      <c r="E14" s="165" t="s">
        <v>84</v>
      </c>
      <c r="F14" s="167">
        <v>5</v>
      </c>
      <c r="G14" s="168"/>
      <c r="H14" s="168">
        <v>14.7</v>
      </c>
      <c r="I14" s="168">
        <f t="shared" si="0"/>
        <v>73.5</v>
      </c>
      <c r="J14" s="165">
        <f t="shared" si="1"/>
        <v>73.5</v>
      </c>
      <c r="K14" s="20">
        <f t="shared" si="2"/>
        <v>0</v>
      </c>
      <c r="L14" s="20"/>
      <c r="M14" s="20">
        <f t="shared" si="3"/>
        <v>73.5</v>
      </c>
      <c r="N14" s="20">
        <v>14.7</v>
      </c>
      <c r="O14" s="20"/>
      <c r="P14" s="164">
        <f t="shared" si="4"/>
        <v>0</v>
      </c>
      <c r="Q14" s="169"/>
      <c r="R14" s="169">
        <v>0</v>
      </c>
      <c r="Z14">
        <v>0</v>
      </c>
    </row>
    <row r="15" spans="1:26" ht="24.75" customHeight="1">
      <c r="A15" s="165">
        <v>11</v>
      </c>
      <c r="B15" s="165" t="s">
        <v>82</v>
      </c>
      <c r="C15" s="166">
        <v>553038100050</v>
      </c>
      <c r="D15" s="165" t="s">
        <v>101</v>
      </c>
      <c r="E15" s="165" t="s">
        <v>102</v>
      </c>
      <c r="F15" s="167">
        <v>45</v>
      </c>
      <c r="G15" s="168"/>
      <c r="H15" s="168">
        <v>1.58</v>
      </c>
      <c r="I15" s="168">
        <f t="shared" si="0"/>
        <v>71.1</v>
      </c>
      <c r="J15" s="165">
        <f t="shared" si="1"/>
        <v>71.1</v>
      </c>
      <c r="K15" s="20">
        <f t="shared" si="2"/>
        <v>0</v>
      </c>
      <c r="L15" s="20"/>
      <c r="M15" s="20">
        <f t="shared" si="3"/>
        <v>71.1</v>
      </c>
      <c r="N15" s="20">
        <v>1.58</v>
      </c>
      <c r="O15" s="20"/>
      <c r="P15" s="164">
        <f t="shared" si="4"/>
        <v>0</v>
      </c>
      <c r="Q15" s="169"/>
      <c r="R15" s="169">
        <v>0</v>
      </c>
      <c r="Z15">
        <v>0</v>
      </c>
    </row>
    <row r="16" spans="1:26" ht="24.75" customHeight="1">
      <c r="A16" s="165">
        <v>12</v>
      </c>
      <c r="B16" s="165" t="s">
        <v>82</v>
      </c>
      <c r="C16" s="166">
        <v>553038100060</v>
      </c>
      <c r="D16" s="165" t="s">
        <v>103</v>
      </c>
      <c r="E16" s="165" t="s">
        <v>102</v>
      </c>
      <c r="F16" s="167">
        <v>240</v>
      </c>
      <c r="G16" s="168"/>
      <c r="H16" s="168">
        <v>1.79</v>
      </c>
      <c r="I16" s="168">
        <f t="shared" si="0"/>
        <v>429.6</v>
      </c>
      <c r="J16" s="165">
        <f t="shared" si="1"/>
        <v>429.6</v>
      </c>
      <c r="K16" s="20">
        <f t="shared" si="2"/>
        <v>0</v>
      </c>
      <c r="L16" s="20"/>
      <c r="M16" s="20">
        <f t="shared" si="3"/>
        <v>429.6</v>
      </c>
      <c r="N16" s="20">
        <v>1.79</v>
      </c>
      <c r="O16" s="20"/>
      <c r="P16" s="164">
        <f t="shared" si="4"/>
        <v>0</v>
      </c>
      <c r="Q16" s="169"/>
      <c r="R16" s="169">
        <v>0</v>
      </c>
      <c r="Z16">
        <v>0</v>
      </c>
    </row>
    <row r="17" spans="1:26" ht="24.75" customHeight="1">
      <c r="A17" s="165">
        <v>13</v>
      </c>
      <c r="B17" s="165" t="s">
        <v>82</v>
      </c>
      <c r="C17" s="166">
        <v>553145100040</v>
      </c>
      <c r="D17" s="165" t="s">
        <v>104</v>
      </c>
      <c r="E17" s="165" t="s">
        <v>102</v>
      </c>
      <c r="F17" s="167">
        <v>60</v>
      </c>
      <c r="G17" s="168"/>
      <c r="H17" s="168">
        <v>0.91</v>
      </c>
      <c r="I17" s="168">
        <f t="shared" si="0"/>
        <v>54.6</v>
      </c>
      <c r="J17" s="165">
        <f t="shared" si="1"/>
        <v>54.6</v>
      </c>
      <c r="K17" s="20">
        <f t="shared" si="2"/>
        <v>0</v>
      </c>
      <c r="L17" s="20"/>
      <c r="M17" s="20">
        <f t="shared" si="3"/>
        <v>54.6</v>
      </c>
      <c r="N17" s="20">
        <v>0.91</v>
      </c>
      <c r="O17" s="20"/>
      <c r="P17" s="164">
        <f t="shared" si="4"/>
        <v>0</v>
      </c>
      <c r="Q17" s="169"/>
      <c r="R17" s="169">
        <v>0</v>
      </c>
      <c r="Z17">
        <v>0</v>
      </c>
    </row>
    <row r="18" spans="1:26" ht="24.75" customHeight="1">
      <c r="A18" s="165">
        <v>14</v>
      </c>
      <c r="B18" s="165" t="s">
        <v>82</v>
      </c>
      <c r="C18" s="166">
        <v>553145200060</v>
      </c>
      <c r="D18" s="165" t="s">
        <v>105</v>
      </c>
      <c r="E18" s="165" t="s">
        <v>97</v>
      </c>
      <c r="F18" s="167">
        <v>450</v>
      </c>
      <c r="G18" s="168"/>
      <c r="H18" s="168">
        <v>1.66</v>
      </c>
      <c r="I18" s="168">
        <f t="shared" si="0"/>
        <v>747</v>
      </c>
      <c r="J18" s="165">
        <f t="shared" si="1"/>
        <v>747</v>
      </c>
      <c r="K18" s="20">
        <f t="shared" si="2"/>
        <v>0</v>
      </c>
      <c r="L18" s="20"/>
      <c r="M18" s="20">
        <f t="shared" si="3"/>
        <v>747</v>
      </c>
      <c r="N18" s="20">
        <v>1.66</v>
      </c>
      <c r="O18" s="20"/>
      <c r="P18" s="164">
        <f t="shared" si="4"/>
        <v>0</v>
      </c>
      <c r="Q18" s="169"/>
      <c r="R18" s="169">
        <v>0</v>
      </c>
      <c r="Z18">
        <v>0</v>
      </c>
    </row>
    <row r="19" spans="1:26" ht="24.75" customHeight="1">
      <c r="A19" s="165">
        <v>15</v>
      </c>
      <c r="B19" s="165" t="s">
        <v>82</v>
      </c>
      <c r="C19" s="166">
        <v>553830100010</v>
      </c>
      <c r="D19" s="165" t="s">
        <v>106</v>
      </c>
      <c r="E19" s="165" t="s">
        <v>97</v>
      </c>
      <c r="F19" s="167">
        <v>2</v>
      </c>
      <c r="G19" s="168"/>
      <c r="H19" s="168">
        <v>19.38</v>
      </c>
      <c r="I19" s="168">
        <f t="shared" si="0"/>
        <v>38.76</v>
      </c>
      <c r="J19" s="165">
        <f t="shared" si="1"/>
        <v>38.76</v>
      </c>
      <c r="K19" s="20">
        <f t="shared" si="2"/>
        <v>0</v>
      </c>
      <c r="L19" s="20"/>
      <c r="M19" s="20">
        <f t="shared" si="3"/>
        <v>38.76</v>
      </c>
      <c r="N19" s="20">
        <v>19.38</v>
      </c>
      <c r="O19" s="20"/>
      <c r="P19" s="164">
        <f t="shared" si="4"/>
        <v>0</v>
      </c>
      <c r="Q19" s="169"/>
      <c r="R19" s="169">
        <v>0</v>
      </c>
      <c r="Z19">
        <v>0</v>
      </c>
    </row>
    <row r="20" spans="1:26" ht="24.75" customHeight="1">
      <c r="A20" s="165">
        <v>16</v>
      </c>
      <c r="B20" s="165" t="s">
        <v>82</v>
      </c>
      <c r="C20" s="166">
        <v>553830100050</v>
      </c>
      <c r="D20" s="165" t="s">
        <v>107</v>
      </c>
      <c r="E20" s="165" t="s">
        <v>97</v>
      </c>
      <c r="F20" s="167">
        <v>4</v>
      </c>
      <c r="G20" s="168"/>
      <c r="H20" s="168">
        <v>20.22</v>
      </c>
      <c r="I20" s="168">
        <f t="shared" si="0"/>
        <v>80.88</v>
      </c>
      <c r="J20" s="165">
        <f t="shared" si="1"/>
        <v>80.88</v>
      </c>
      <c r="K20" s="20">
        <f t="shared" si="2"/>
        <v>0</v>
      </c>
      <c r="L20" s="20"/>
      <c r="M20" s="20">
        <f t="shared" si="3"/>
        <v>80.88</v>
      </c>
      <c r="N20" s="20">
        <v>20.22</v>
      </c>
      <c r="O20" s="20"/>
      <c r="P20" s="164">
        <f t="shared" si="4"/>
        <v>0</v>
      </c>
      <c r="Q20" s="169"/>
      <c r="R20" s="169">
        <v>0</v>
      </c>
      <c r="Z20">
        <v>0</v>
      </c>
    </row>
    <row r="21" spans="1:26" ht="24.75" customHeight="1">
      <c r="A21" s="165">
        <v>17</v>
      </c>
      <c r="B21" s="165" t="s">
        <v>82</v>
      </c>
      <c r="C21" s="166">
        <v>562056123002</v>
      </c>
      <c r="D21" s="165" t="s">
        <v>108</v>
      </c>
      <c r="E21" s="165" t="s">
        <v>97</v>
      </c>
      <c r="F21" s="167">
        <v>1</v>
      </c>
      <c r="G21" s="168"/>
      <c r="H21" s="168">
        <v>1019.82</v>
      </c>
      <c r="I21" s="168">
        <f t="shared" si="0"/>
        <v>1019.82</v>
      </c>
      <c r="J21" s="165">
        <f t="shared" si="1"/>
        <v>1019.82</v>
      </c>
      <c r="K21" s="20">
        <f t="shared" si="2"/>
        <v>0</v>
      </c>
      <c r="L21" s="20"/>
      <c r="M21" s="20">
        <f t="shared" si="3"/>
        <v>1019.82</v>
      </c>
      <c r="N21" s="20">
        <v>1019.82</v>
      </c>
      <c r="O21" s="20"/>
      <c r="P21" s="164">
        <f t="shared" si="4"/>
        <v>0</v>
      </c>
      <c r="Q21" s="169"/>
      <c r="R21" s="169">
        <v>0</v>
      </c>
      <c r="Z21">
        <v>0</v>
      </c>
    </row>
    <row r="22" spans="1:26" ht="24.75" customHeight="1">
      <c r="A22" s="165">
        <v>18</v>
      </c>
      <c r="B22" s="165" t="s">
        <v>82</v>
      </c>
      <c r="C22" s="166">
        <v>585026100010</v>
      </c>
      <c r="D22" s="165" t="s">
        <v>109</v>
      </c>
      <c r="E22" s="165" t="s">
        <v>97</v>
      </c>
      <c r="F22" s="167">
        <v>5</v>
      </c>
      <c r="G22" s="168"/>
      <c r="H22" s="168">
        <v>38.49</v>
      </c>
      <c r="I22" s="168">
        <f t="shared" si="0"/>
        <v>192.45</v>
      </c>
      <c r="J22" s="165">
        <f t="shared" si="1"/>
        <v>192.45</v>
      </c>
      <c r="K22" s="20">
        <f t="shared" si="2"/>
        <v>0</v>
      </c>
      <c r="L22" s="20"/>
      <c r="M22" s="20">
        <f t="shared" si="3"/>
        <v>192.45</v>
      </c>
      <c r="N22" s="20">
        <v>38.49</v>
      </c>
      <c r="O22" s="20"/>
      <c r="P22" s="164">
        <f t="shared" si="4"/>
        <v>0</v>
      </c>
      <c r="Q22" s="169"/>
      <c r="R22" s="169">
        <v>0</v>
      </c>
      <c r="Z22">
        <v>0</v>
      </c>
    </row>
    <row r="23" spans="1:26" ht="24.75" customHeight="1">
      <c r="A23" s="165">
        <v>19</v>
      </c>
      <c r="B23" s="165" t="s">
        <v>82</v>
      </c>
      <c r="C23" s="166">
        <v>585038100010</v>
      </c>
      <c r="D23" s="165" t="s">
        <v>110</v>
      </c>
      <c r="E23" s="165" t="s">
        <v>97</v>
      </c>
      <c r="F23" s="167">
        <v>3</v>
      </c>
      <c r="G23" s="168"/>
      <c r="H23" s="168">
        <v>14.79</v>
      </c>
      <c r="I23" s="168">
        <f t="shared" si="0"/>
        <v>44.37</v>
      </c>
      <c r="J23" s="165">
        <f t="shared" si="1"/>
        <v>44.37</v>
      </c>
      <c r="K23" s="20">
        <f t="shared" si="2"/>
        <v>0</v>
      </c>
      <c r="L23" s="20"/>
      <c r="M23" s="20">
        <f t="shared" si="3"/>
        <v>44.37</v>
      </c>
      <c r="N23" s="20">
        <v>14.79</v>
      </c>
      <c r="O23" s="20"/>
      <c r="P23" s="164">
        <f t="shared" si="4"/>
        <v>0</v>
      </c>
      <c r="Q23" s="169"/>
      <c r="R23" s="169">
        <v>0</v>
      </c>
      <c r="Z23">
        <v>0</v>
      </c>
    </row>
    <row r="24" spans="1:26" ht="24.75" customHeight="1">
      <c r="A24" s="165">
        <v>20</v>
      </c>
      <c r="B24" s="165" t="s">
        <v>82</v>
      </c>
      <c r="C24" s="166">
        <v>585039141002</v>
      </c>
      <c r="D24" s="165" t="s">
        <v>111</v>
      </c>
      <c r="E24" s="165" t="s">
        <v>112</v>
      </c>
      <c r="F24" s="167">
        <v>1.2</v>
      </c>
      <c r="G24" s="168"/>
      <c r="H24" s="168">
        <v>87.16</v>
      </c>
      <c r="I24" s="168">
        <f t="shared" si="0"/>
        <v>104.59</v>
      </c>
      <c r="J24" s="165">
        <f t="shared" si="1"/>
        <v>104.59</v>
      </c>
      <c r="K24" s="20">
        <f t="shared" si="2"/>
        <v>0</v>
      </c>
      <c r="L24" s="20"/>
      <c r="M24" s="20">
        <f t="shared" si="3"/>
        <v>104.59</v>
      </c>
      <c r="N24" s="20">
        <v>87.16</v>
      </c>
      <c r="O24" s="20"/>
      <c r="P24" s="164">
        <f t="shared" si="4"/>
        <v>0</v>
      </c>
      <c r="Q24" s="169"/>
      <c r="R24" s="169">
        <v>0</v>
      </c>
      <c r="Z24">
        <v>0</v>
      </c>
    </row>
    <row r="25" spans="1:26" ht="24.75" customHeight="1">
      <c r="A25" s="165">
        <v>21</v>
      </c>
      <c r="B25" s="165" t="s">
        <v>82</v>
      </c>
      <c r="C25" s="166">
        <v>585039161001</v>
      </c>
      <c r="D25" s="165" t="s">
        <v>113</v>
      </c>
      <c r="E25" s="165" t="s">
        <v>112</v>
      </c>
      <c r="F25" s="167">
        <v>0.4</v>
      </c>
      <c r="G25" s="168"/>
      <c r="H25" s="168">
        <v>126.52</v>
      </c>
      <c r="I25" s="168">
        <f t="shared" si="0"/>
        <v>50.61</v>
      </c>
      <c r="J25" s="165">
        <f t="shared" si="1"/>
        <v>50.61</v>
      </c>
      <c r="K25" s="20">
        <f t="shared" si="2"/>
        <v>0</v>
      </c>
      <c r="L25" s="20"/>
      <c r="M25" s="20">
        <f t="shared" si="3"/>
        <v>50.61</v>
      </c>
      <c r="N25" s="20">
        <v>126.52</v>
      </c>
      <c r="O25" s="20"/>
      <c r="P25" s="164">
        <f t="shared" si="4"/>
        <v>0</v>
      </c>
      <c r="Q25" s="169"/>
      <c r="R25" s="169">
        <v>0</v>
      </c>
      <c r="Z25">
        <v>0</v>
      </c>
    </row>
    <row r="26" spans="1:26" ht="24.75" customHeight="1">
      <c r="A26" s="165">
        <v>22</v>
      </c>
      <c r="B26" s="165" t="s">
        <v>82</v>
      </c>
      <c r="C26" s="166">
        <v>585085101102</v>
      </c>
      <c r="D26" s="165" t="s">
        <v>114</v>
      </c>
      <c r="E26" s="165" t="s">
        <v>84</v>
      </c>
      <c r="F26" s="167">
        <v>30</v>
      </c>
      <c r="G26" s="168"/>
      <c r="H26" s="168">
        <v>6.26</v>
      </c>
      <c r="I26" s="168">
        <f t="shared" si="0"/>
        <v>187.8</v>
      </c>
      <c r="J26" s="165">
        <f t="shared" si="1"/>
        <v>187.8</v>
      </c>
      <c r="K26" s="20">
        <f t="shared" si="2"/>
        <v>0</v>
      </c>
      <c r="L26" s="20"/>
      <c r="M26" s="20">
        <f t="shared" si="3"/>
        <v>187.8</v>
      </c>
      <c r="N26" s="20">
        <v>6.26</v>
      </c>
      <c r="O26" s="20"/>
      <c r="P26" s="164">
        <f t="shared" si="4"/>
        <v>0</v>
      </c>
      <c r="Q26" s="169"/>
      <c r="R26" s="169">
        <v>0</v>
      </c>
      <c r="Z26">
        <v>0</v>
      </c>
    </row>
    <row r="27" spans="1:26" ht="24.75" customHeight="1">
      <c r="A27" s="165">
        <v>23</v>
      </c>
      <c r="B27" s="165" t="s">
        <v>82</v>
      </c>
      <c r="C27" s="166">
        <v>585085102116</v>
      </c>
      <c r="D27" s="165" t="s">
        <v>115</v>
      </c>
      <c r="E27" s="165" t="s">
        <v>84</v>
      </c>
      <c r="F27" s="167">
        <v>10</v>
      </c>
      <c r="G27" s="168"/>
      <c r="H27" s="168">
        <v>15.5</v>
      </c>
      <c r="I27" s="168">
        <f t="shared" si="0"/>
        <v>155</v>
      </c>
      <c r="J27" s="165">
        <f t="shared" si="1"/>
        <v>155</v>
      </c>
      <c r="K27" s="20">
        <f t="shared" si="2"/>
        <v>0</v>
      </c>
      <c r="L27" s="20"/>
      <c r="M27" s="20">
        <f t="shared" si="3"/>
        <v>155</v>
      </c>
      <c r="N27" s="20">
        <v>15.5</v>
      </c>
      <c r="O27" s="20"/>
      <c r="P27" s="164">
        <f t="shared" si="4"/>
        <v>0</v>
      </c>
      <c r="Q27" s="169"/>
      <c r="R27" s="169">
        <v>0</v>
      </c>
      <c r="Z27">
        <v>0</v>
      </c>
    </row>
    <row r="28" spans="1:26" ht="24.75" customHeight="1">
      <c r="A28" s="165">
        <v>24</v>
      </c>
      <c r="B28" s="165" t="s">
        <v>82</v>
      </c>
      <c r="C28" s="166">
        <v>595038400020</v>
      </c>
      <c r="D28" s="165" t="s">
        <v>116</v>
      </c>
      <c r="E28" s="165" t="s">
        <v>117</v>
      </c>
      <c r="F28" s="167">
        <v>65</v>
      </c>
      <c r="G28" s="168"/>
      <c r="H28" s="168">
        <v>5.65</v>
      </c>
      <c r="I28" s="168">
        <f t="shared" si="0"/>
        <v>367.25</v>
      </c>
      <c r="J28" s="165">
        <f t="shared" si="1"/>
        <v>367.25</v>
      </c>
      <c r="K28" s="20">
        <f t="shared" si="2"/>
        <v>0</v>
      </c>
      <c r="L28" s="20"/>
      <c r="M28" s="20">
        <f t="shared" si="3"/>
        <v>367.25</v>
      </c>
      <c r="N28" s="20">
        <v>5.65</v>
      </c>
      <c r="O28" s="20"/>
      <c r="P28" s="164">
        <f t="shared" si="4"/>
        <v>0</v>
      </c>
      <c r="Q28" s="169"/>
      <c r="R28" s="169">
        <v>0</v>
      </c>
      <c r="Z28">
        <v>0</v>
      </c>
    </row>
    <row r="29" spans="1:26" ht="24.75" customHeight="1">
      <c r="A29" s="165">
        <v>25</v>
      </c>
      <c r="B29" s="165" t="s">
        <v>82</v>
      </c>
      <c r="C29" s="166">
        <v>631038100010</v>
      </c>
      <c r="D29" s="165" t="s">
        <v>118</v>
      </c>
      <c r="E29" s="165" t="s">
        <v>97</v>
      </c>
      <c r="F29" s="167">
        <v>8</v>
      </c>
      <c r="G29" s="168"/>
      <c r="H29" s="168">
        <v>2.92</v>
      </c>
      <c r="I29" s="168">
        <f t="shared" si="0"/>
        <v>23.36</v>
      </c>
      <c r="J29" s="165">
        <f t="shared" si="1"/>
        <v>23.36</v>
      </c>
      <c r="K29" s="20">
        <f t="shared" si="2"/>
        <v>0</v>
      </c>
      <c r="L29" s="20"/>
      <c r="M29" s="20">
        <f t="shared" si="3"/>
        <v>23.36</v>
      </c>
      <c r="N29" s="20">
        <v>2.92</v>
      </c>
      <c r="O29" s="20"/>
      <c r="P29" s="164">
        <f t="shared" si="4"/>
        <v>0</v>
      </c>
      <c r="Q29" s="169"/>
      <c r="R29" s="169">
        <v>0</v>
      </c>
      <c r="Z29">
        <v>0</v>
      </c>
    </row>
    <row r="30" spans="1:26" ht="24.75" customHeight="1">
      <c r="A30" s="165">
        <v>26</v>
      </c>
      <c r="B30" s="165" t="s">
        <v>119</v>
      </c>
      <c r="C30" s="166">
        <v>2841291500</v>
      </c>
      <c r="D30" s="165" t="s">
        <v>120</v>
      </c>
      <c r="E30" s="165" t="s">
        <v>87</v>
      </c>
      <c r="F30" s="167">
        <v>48</v>
      </c>
      <c r="G30" s="168"/>
      <c r="H30" s="168">
        <v>6.3</v>
      </c>
      <c r="I30" s="168">
        <f t="shared" si="0"/>
        <v>302.4</v>
      </c>
      <c r="J30" s="165">
        <f t="shared" si="1"/>
        <v>302.4</v>
      </c>
      <c r="K30" s="20">
        <f t="shared" si="2"/>
        <v>0</v>
      </c>
      <c r="L30" s="20"/>
      <c r="M30" s="20">
        <f t="shared" si="3"/>
        <v>302.4</v>
      </c>
      <c r="N30" s="20">
        <v>6.3</v>
      </c>
      <c r="O30" s="20"/>
      <c r="P30" s="164">
        <f t="shared" si="4"/>
        <v>0.173</v>
      </c>
      <c r="Q30" s="169"/>
      <c r="R30" s="169">
        <v>0.0036</v>
      </c>
      <c r="Z30">
        <v>0</v>
      </c>
    </row>
    <row r="31" spans="1:26" ht="24.75" customHeight="1">
      <c r="A31" s="165">
        <v>27</v>
      </c>
      <c r="B31" s="165" t="s">
        <v>121</v>
      </c>
      <c r="C31" s="166">
        <v>3410104300</v>
      </c>
      <c r="D31" s="165" t="s">
        <v>122</v>
      </c>
      <c r="E31" s="165" t="s">
        <v>123</v>
      </c>
      <c r="F31" s="167">
        <v>150</v>
      </c>
      <c r="G31" s="168"/>
      <c r="H31" s="168">
        <v>0.52</v>
      </c>
      <c r="I31" s="168">
        <f t="shared" si="0"/>
        <v>78</v>
      </c>
      <c r="J31" s="165">
        <f t="shared" si="1"/>
        <v>78</v>
      </c>
      <c r="K31" s="20">
        <f t="shared" si="2"/>
        <v>0</v>
      </c>
      <c r="L31" s="20"/>
      <c r="M31" s="20">
        <f t="shared" si="3"/>
        <v>78</v>
      </c>
      <c r="N31" s="20">
        <v>0.52</v>
      </c>
      <c r="O31" s="20"/>
      <c r="P31" s="164">
        <f t="shared" si="4"/>
        <v>0</v>
      </c>
      <c r="Q31" s="169"/>
      <c r="R31" s="169">
        <v>0</v>
      </c>
      <c r="Z31">
        <v>0</v>
      </c>
    </row>
    <row r="32" spans="1:26" ht="24.75" customHeight="1">
      <c r="A32" s="165">
        <v>28</v>
      </c>
      <c r="B32" s="165" t="s">
        <v>121</v>
      </c>
      <c r="C32" s="166">
        <v>3410104400</v>
      </c>
      <c r="D32" s="165" t="s">
        <v>124</v>
      </c>
      <c r="E32" s="165" t="s">
        <v>123</v>
      </c>
      <c r="F32" s="167">
        <v>70</v>
      </c>
      <c r="G32" s="168"/>
      <c r="H32" s="168">
        <v>0.8</v>
      </c>
      <c r="I32" s="168">
        <f t="shared" si="0"/>
        <v>56</v>
      </c>
      <c r="J32" s="165">
        <f t="shared" si="1"/>
        <v>56</v>
      </c>
      <c r="K32" s="20">
        <f t="shared" si="2"/>
        <v>0</v>
      </c>
      <c r="L32" s="20"/>
      <c r="M32" s="20">
        <f t="shared" si="3"/>
        <v>56</v>
      </c>
      <c r="N32" s="20">
        <v>0.8</v>
      </c>
      <c r="O32" s="20"/>
      <c r="P32" s="164">
        <f t="shared" si="4"/>
        <v>0</v>
      </c>
      <c r="Q32" s="169"/>
      <c r="R32" s="169">
        <v>0</v>
      </c>
      <c r="Z32">
        <v>0</v>
      </c>
    </row>
    <row r="33" spans="1:26" ht="24.75" customHeight="1">
      <c r="A33" s="165">
        <v>29</v>
      </c>
      <c r="B33" s="165" t="s">
        <v>121</v>
      </c>
      <c r="C33" s="166">
        <v>3480100600</v>
      </c>
      <c r="D33" s="165" t="s">
        <v>125</v>
      </c>
      <c r="E33" s="165" t="s">
        <v>91</v>
      </c>
      <c r="F33" s="167">
        <v>4</v>
      </c>
      <c r="G33" s="168"/>
      <c r="H33" s="168">
        <v>8.72</v>
      </c>
      <c r="I33" s="168">
        <f t="shared" si="0"/>
        <v>34.88</v>
      </c>
      <c r="J33" s="165">
        <f t="shared" si="1"/>
        <v>34.88</v>
      </c>
      <c r="K33" s="20">
        <f t="shared" si="2"/>
        <v>0</v>
      </c>
      <c r="L33" s="20"/>
      <c r="M33" s="20">
        <f t="shared" si="3"/>
        <v>34.88</v>
      </c>
      <c r="N33" s="20">
        <v>8.72</v>
      </c>
      <c r="O33" s="20"/>
      <c r="P33" s="164">
        <f t="shared" si="4"/>
        <v>0</v>
      </c>
      <c r="Q33" s="169"/>
      <c r="R33" s="169">
        <v>0</v>
      </c>
      <c r="Z33">
        <v>0</v>
      </c>
    </row>
    <row r="34" spans="1:26" ht="24.75" customHeight="1">
      <c r="A34" s="165">
        <v>30</v>
      </c>
      <c r="B34" s="165" t="s">
        <v>121</v>
      </c>
      <c r="C34" s="166">
        <v>3480101500</v>
      </c>
      <c r="D34" s="165" t="s">
        <v>126</v>
      </c>
      <c r="E34" s="165" t="s">
        <v>91</v>
      </c>
      <c r="F34" s="167">
        <v>8</v>
      </c>
      <c r="G34" s="168"/>
      <c r="H34" s="168">
        <v>17.46</v>
      </c>
      <c r="I34" s="168">
        <f t="shared" si="0"/>
        <v>139.68</v>
      </c>
      <c r="J34" s="165">
        <f t="shared" si="1"/>
        <v>139.68</v>
      </c>
      <c r="K34" s="20">
        <f t="shared" si="2"/>
        <v>0</v>
      </c>
      <c r="L34" s="20"/>
      <c r="M34" s="20">
        <f t="shared" si="3"/>
        <v>139.68</v>
      </c>
      <c r="N34" s="20">
        <v>17.46</v>
      </c>
      <c r="O34" s="20"/>
      <c r="P34" s="164">
        <f t="shared" si="4"/>
        <v>0</v>
      </c>
      <c r="Q34" s="169"/>
      <c r="R34" s="169">
        <v>0</v>
      </c>
      <c r="Z34">
        <v>0</v>
      </c>
    </row>
    <row r="35" spans="1:26" ht="24.75" customHeight="1">
      <c r="A35" s="165">
        <v>31</v>
      </c>
      <c r="B35" s="165" t="s">
        <v>89</v>
      </c>
      <c r="C35" s="166">
        <v>6114119700</v>
      </c>
      <c r="D35" s="165" t="s">
        <v>127</v>
      </c>
      <c r="E35" s="165" t="s">
        <v>91</v>
      </c>
      <c r="F35" s="167">
        <v>4</v>
      </c>
      <c r="G35" s="168"/>
      <c r="H35" s="168">
        <v>415.9</v>
      </c>
      <c r="I35" s="168">
        <f t="shared" si="0"/>
        <v>1663.6</v>
      </c>
      <c r="J35" s="165">
        <f t="shared" si="1"/>
        <v>1663.6</v>
      </c>
      <c r="K35" s="20">
        <f t="shared" si="2"/>
        <v>0</v>
      </c>
      <c r="L35" s="20"/>
      <c r="M35" s="20">
        <f t="shared" si="3"/>
        <v>1663.6</v>
      </c>
      <c r="N35" s="20">
        <v>415.9</v>
      </c>
      <c r="O35" s="20"/>
      <c r="P35" s="164">
        <f t="shared" si="4"/>
        <v>0.271</v>
      </c>
      <c r="Q35" s="169"/>
      <c r="R35" s="169">
        <v>0.06783</v>
      </c>
      <c r="Z35">
        <v>0</v>
      </c>
    </row>
    <row r="36" spans="1:16" ht="12.75">
      <c r="A36" s="20"/>
      <c r="B36" s="20"/>
      <c r="C36" s="20"/>
      <c r="D36" s="20"/>
      <c r="E36" s="20"/>
      <c r="F36" s="171"/>
      <c r="G36" s="21"/>
      <c r="H36" s="21"/>
      <c r="I36" s="21"/>
      <c r="J36" s="20"/>
      <c r="K36" s="20"/>
      <c r="L36" s="20"/>
      <c r="M36" s="20"/>
      <c r="N36" s="20"/>
      <c r="O36" s="20"/>
      <c r="P36" s="20"/>
    </row>
    <row r="37" spans="1:26" ht="24.75" customHeight="1">
      <c r="A37" s="165">
        <v>32</v>
      </c>
      <c r="B37" s="165" t="s">
        <v>89</v>
      </c>
      <c r="C37" s="166">
        <v>6116011100</v>
      </c>
      <c r="D37" s="165" t="s">
        <v>128</v>
      </c>
      <c r="E37" s="165" t="s">
        <v>91</v>
      </c>
      <c r="F37" s="167">
        <v>4</v>
      </c>
      <c r="G37" s="168"/>
      <c r="H37" s="168">
        <v>52.37</v>
      </c>
      <c r="I37" s="168">
        <f>ROUND(F37*(G37+H37),2)</f>
        <v>209.48</v>
      </c>
      <c r="J37" s="165">
        <f>ROUND(F37*(N37),2)</f>
        <v>209.48</v>
      </c>
      <c r="K37" s="20">
        <f>ROUND(F37*(O37),2)</f>
        <v>0</v>
      </c>
      <c r="L37" s="20"/>
      <c r="M37" s="20">
        <f>ROUND(F37*(G37+H37),2)</f>
        <v>209.48</v>
      </c>
      <c r="N37" s="20">
        <v>52.37</v>
      </c>
      <c r="O37" s="20"/>
      <c r="P37" s="164">
        <f>ROUND(F37*(R37),3)</f>
        <v>0.055</v>
      </c>
      <c r="Q37" s="169"/>
      <c r="R37" s="169">
        <v>0.0138</v>
      </c>
      <c r="Z37">
        <v>0</v>
      </c>
    </row>
    <row r="38" spans="1:26" ht="24.75" customHeight="1">
      <c r="A38" s="165">
        <v>33</v>
      </c>
      <c r="B38" s="165" t="s">
        <v>89</v>
      </c>
      <c r="C38" s="166">
        <v>6116017100</v>
      </c>
      <c r="D38" s="165" t="s">
        <v>129</v>
      </c>
      <c r="E38" s="165" t="s">
        <v>91</v>
      </c>
      <c r="F38" s="167">
        <v>5</v>
      </c>
      <c r="G38" s="168"/>
      <c r="H38" s="168">
        <v>59.59</v>
      </c>
      <c r="I38" s="168">
        <f>ROUND(F38*(G38+H38),2)</f>
        <v>297.95</v>
      </c>
      <c r="J38" s="165">
        <f>ROUND(F38*(N38),2)</f>
        <v>297.95</v>
      </c>
      <c r="K38" s="20">
        <f>ROUND(F38*(O38),2)</f>
        <v>0</v>
      </c>
      <c r="L38" s="20"/>
      <c r="M38" s="20">
        <f>ROUND(F38*(G38+H38),2)</f>
        <v>297.95</v>
      </c>
      <c r="N38" s="20">
        <v>59.59</v>
      </c>
      <c r="O38" s="20"/>
      <c r="P38" s="164">
        <f>ROUND(F38*(R38),3)</f>
        <v>0.08</v>
      </c>
      <c r="Q38" s="169"/>
      <c r="R38" s="169">
        <v>0.016</v>
      </c>
      <c r="Z38">
        <v>0</v>
      </c>
    </row>
    <row r="39" spans="1:26" ht="24.75" customHeight="1">
      <c r="A39" s="165">
        <v>34</v>
      </c>
      <c r="B39" s="165" t="s">
        <v>89</v>
      </c>
      <c r="C39" s="166">
        <v>6118715600</v>
      </c>
      <c r="D39" s="165" t="s">
        <v>130</v>
      </c>
      <c r="E39" s="165" t="s">
        <v>91</v>
      </c>
      <c r="F39" s="167">
        <v>5</v>
      </c>
      <c r="G39" s="168"/>
      <c r="H39" s="168">
        <v>5.42</v>
      </c>
      <c r="I39" s="168">
        <f>ROUND(F39*(G39+H39),2)</f>
        <v>27.1</v>
      </c>
      <c r="J39" s="165">
        <f>ROUND(F39*(N39),2)</f>
        <v>27.1</v>
      </c>
      <c r="K39" s="20">
        <f>ROUND(F39*(O39),2)</f>
        <v>0</v>
      </c>
      <c r="L39" s="20"/>
      <c r="M39" s="20">
        <f>ROUND(F39*(G39+H39),2)</f>
        <v>27.1</v>
      </c>
      <c r="N39" s="20">
        <v>5.42</v>
      </c>
      <c r="O39" s="20"/>
      <c r="P39" s="164">
        <f>ROUND(F39*(R39),3)</f>
        <v>0.006</v>
      </c>
      <c r="Q39" s="169"/>
      <c r="R39" s="169">
        <v>0.00123</v>
      </c>
      <c r="Z39">
        <v>0</v>
      </c>
    </row>
    <row r="40" spans="1:16" ht="12.75">
      <c r="A40" s="153"/>
      <c r="B40" s="153"/>
      <c r="C40" s="153"/>
      <c r="D40" s="153" t="s">
        <v>95</v>
      </c>
      <c r="E40" s="153"/>
      <c r="F40" s="164"/>
      <c r="G40" s="157">
        <f>ROUND((SUM(L10:L39))/1,2)</f>
        <v>0</v>
      </c>
      <c r="H40" s="157">
        <f>ROUND((SUM(M10:M39))/1,2)</f>
        <v>6666.67</v>
      </c>
      <c r="I40" s="157">
        <f>ROUND((SUM(I10:I39))/1,2)</f>
        <v>6666.67</v>
      </c>
      <c r="J40" s="153"/>
      <c r="K40" s="153"/>
      <c r="L40" s="153">
        <f>ROUND((SUM(L10:L39))/1,2)</f>
        <v>0</v>
      </c>
      <c r="M40" s="153">
        <f>ROUND((SUM(M10:M39))/1,2)</f>
        <v>6666.67</v>
      </c>
      <c r="N40" s="153"/>
      <c r="O40" s="153"/>
      <c r="P40" s="170">
        <f>ROUND((SUM(P10:P39))/1,2)</f>
        <v>0.59</v>
      </c>
    </row>
    <row r="41" spans="1:16" ht="12.75">
      <c r="A41" s="20"/>
      <c r="B41" s="20"/>
      <c r="C41" s="20"/>
      <c r="D41" s="20"/>
      <c r="E41" s="20"/>
      <c r="F41" s="171"/>
      <c r="G41" s="21"/>
      <c r="H41" s="21"/>
      <c r="I41" s="21"/>
      <c r="J41" s="20"/>
      <c r="K41" s="20"/>
      <c r="L41" s="20"/>
      <c r="M41" s="20"/>
      <c r="N41" s="20"/>
      <c r="O41" s="20"/>
      <c r="P41" s="20"/>
    </row>
    <row r="42" spans="1:16" ht="12.75">
      <c r="A42" s="153"/>
      <c r="B42" s="153"/>
      <c r="C42" s="153"/>
      <c r="D42" s="156" t="s">
        <v>71</v>
      </c>
      <c r="E42" s="153"/>
      <c r="F42" s="164"/>
      <c r="G42" s="157">
        <f>ROUND((SUM(L9:L41))/2,2)</f>
        <v>0</v>
      </c>
      <c r="H42" s="157">
        <f>ROUND((SUM(M9:M41))/2,2)</f>
        <v>6666.67</v>
      </c>
      <c r="I42" s="157">
        <f>ROUND((SUM(I9:I41))/2,2)</f>
        <v>6666.67</v>
      </c>
      <c r="J42" s="153"/>
      <c r="K42" s="153"/>
      <c r="L42" s="153">
        <f>ROUND((SUM(L9:L41))/2,2)</f>
        <v>0</v>
      </c>
      <c r="M42" s="153">
        <f>ROUND((SUM(M9:M41))/2,2)</f>
        <v>6666.67</v>
      </c>
      <c r="N42" s="153"/>
      <c r="O42" s="153"/>
      <c r="P42" s="170">
        <f>ROUND((SUM(P9:P41))/2,2)</f>
        <v>0.59</v>
      </c>
    </row>
    <row r="43" spans="1:26" ht="12.75">
      <c r="A43" s="172"/>
      <c r="B43" s="172"/>
      <c r="C43" s="172"/>
      <c r="D43" s="172"/>
      <c r="E43" s="172"/>
      <c r="F43" s="173" t="s">
        <v>73</v>
      </c>
      <c r="G43" s="174">
        <f>ROUND((SUM(L9:L42))/3,2)</f>
        <v>0</v>
      </c>
      <c r="H43" s="174">
        <f>ROUND((SUM(M9:M42))/3,2)</f>
        <v>6666.67</v>
      </c>
      <c r="I43" s="174">
        <f>ROUND((SUM(I9:I42))/3,2)</f>
        <v>6666.67</v>
      </c>
      <c r="J43" s="172"/>
      <c r="K43" s="172"/>
      <c r="L43" s="172">
        <f>ROUND((SUM(L9:L42))/3,2)</f>
        <v>0</v>
      </c>
      <c r="M43" s="172">
        <f>ROUND((SUM(M9:M42))/3,2)</f>
        <v>6666.67</v>
      </c>
      <c r="N43" s="172"/>
      <c r="O43" s="172"/>
      <c r="P43" s="173">
        <f>ROUND((SUM(P9:P42))/3,2)</f>
        <v>0.59</v>
      </c>
      <c r="Z43" s="175">
        <f>(SUM(Z9:Z42))</f>
        <v>0</v>
      </c>
    </row>
  </sheetData>
  <sheetProtection selectLockedCells="1" selectUnlockedCells="1"/>
  <printOptions gridLines="1" horizontalCentered="1"/>
  <pageMargins left="0.7" right="0.006944444444444444" top="0.75" bottom="0.75" header="0.3" footer="0.3"/>
  <pageSetup horizontalDpi="300" verticalDpi="300" orientation="landscape" paperSize="9"/>
  <headerFooter alignWithMargins="0">
    <oddHeader>&amp;CRozpočet Hanušovské pracovné centrum - HaPaC (rozpočet) / SO 01 Polyfunkčná budova MsÚ Hanušovce nad Topľou (okná, dvere,podlaha)</oddHeader>
    <oddFooter xml:space="preserve">&amp;L&amp;7Spracované systémom Systematic®pyramida.wsn, tel.: 051 77 10 585&amp;RStrana &amp;P z &amp;N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H40" sqref="H40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5" width="10.7109375" style="0" customWidth="1"/>
    <col min="6" max="6" width="37.2812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>
      <c r="A1" s="1"/>
      <c r="B1" s="23"/>
      <c r="C1" s="23"/>
      <c r="D1" s="23"/>
      <c r="E1" s="23"/>
      <c r="F1" s="24" t="s">
        <v>19</v>
      </c>
      <c r="G1" s="23"/>
      <c r="H1" s="23"/>
      <c r="I1" s="23"/>
      <c r="J1" s="23"/>
      <c r="W1">
        <v>30.126</v>
      </c>
    </row>
    <row r="2" spans="1:10" ht="15" customHeight="1">
      <c r="A2" s="25"/>
      <c r="B2" s="26" t="s">
        <v>4</v>
      </c>
      <c r="C2" s="27"/>
      <c r="D2" s="28"/>
      <c r="E2" s="28"/>
      <c r="F2" s="28"/>
      <c r="G2" s="29" t="s">
        <v>20</v>
      </c>
      <c r="H2" s="28"/>
      <c r="I2" s="30"/>
      <c r="J2" s="31"/>
    </row>
    <row r="3" spans="1:10" ht="15" customHeight="1">
      <c r="A3" s="25"/>
      <c r="B3" s="32" t="s">
        <v>131</v>
      </c>
      <c r="C3" s="33"/>
      <c r="D3" s="34"/>
      <c r="E3" s="34"/>
      <c r="F3" s="34"/>
      <c r="G3" s="35" t="s">
        <v>22</v>
      </c>
      <c r="H3" s="34"/>
      <c r="I3" s="36"/>
      <c r="J3" s="37"/>
    </row>
    <row r="4" spans="1:10" ht="15" customHeight="1">
      <c r="A4" s="25"/>
      <c r="B4" s="38"/>
      <c r="C4" s="33"/>
      <c r="D4" s="34"/>
      <c r="E4" s="34"/>
      <c r="F4" s="34"/>
      <c r="G4" s="34"/>
      <c r="H4" s="34"/>
      <c r="I4" s="36"/>
      <c r="J4" s="37"/>
    </row>
    <row r="5" spans="1:10" ht="15" customHeight="1">
      <c r="A5" s="25"/>
      <c r="B5" s="32" t="s">
        <v>23</v>
      </c>
      <c r="C5" s="33"/>
      <c r="D5" s="34"/>
      <c r="E5" s="34"/>
      <c r="F5" s="35" t="s">
        <v>24</v>
      </c>
      <c r="G5" s="34"/>
      <c r="H5" s="34"/>
      <c r="I5" s="39" t="s">
        <v>25</v>
      </c>
      <c r="J5" s="40" t="s">
        <v>26</v>
      </c>
    </row>
    <row r="6" spans="1:10" ht="15" customHeight="1">
      <c r="A6" s="25"/>
      <c r="B6" s="41" t="s">
        <v>27</v>
      </c>
      <c r="C6" s="42"/>
      <c r="D6" s="43"/>
      <c r="E6" s="43"/>
      <c r="F6" s="43"/>
      <c r="G6" s="44" t="s">
        <v>28</v>
      </c>
      <c r="H6" s="43"/>
      <c r="I6" s="45"/>
      <c r="J6" s="46"/>
    </row>
    <row r="7" spans="1:10" ht="15" customHeight="1">
      <c r="A7" s="25"/>
      <c r="B7" s="47"/>
      <c r="C7" s="48"/>
      <c r="D7" s="49"/>
      <c r="E7" s="49"/>
      <c r="F7" s="49"/>
      <c r="G7" s="50" t="s">
        <v>29</v>
      </c>
      <c r="H7" s="49"/>
      <c r="I7" s="51"/>
      <c r="J7" s="52"/>
    </row>
    <row r="8" spans="1:10" ht="15" customHeight="1">
      <c r="A8" s="25"/>
      <c r="B8" s="32" t="s">
        <v>30</v>
      </c>
      <c r="C8" s="33"/>
      <c r="D8" s="34"/>
      <c r="E8" s="34"/>
      <c r="F8" s="34"/>
      <c r="G8" s="35" t="s">
        <v>31</v>
      </c>
      <c r="H8" s="34"/>
      <c r="I8" s="36"/>
      <c r="J8" s="37"/>
    </row>
    <row r="9" spans="1:10" ht="15" customHeight="1">
      <c r="A9" s="25"/>
      <c r="B9" s="38"/>
      <c r="C9" s="33"/>
      <c r="D9" s="34"/>
      <c r="E9" s="34"/>
      <c r="F9" s="34"/>
      <c r="G9" s="35" t="s">
        <v>32</v>
      </c>
      <c r="H9" s="34"/>
      <c r="I9" s="36"/>
      <c r="J9" s="37"/>
    </row>
    <row r="10" spans="1:10" ht="15" customHeight="1">
      <c r="A10" s="25"/>
      <c r="B10" s="32" t="s">
        <v>33</v>
      </c>
      <c r="C10" s="33"/>
      <c r="D10" s="34"/>
      <c r="E10" s="34"/>
      <c r="F10" s="34"/>
      <c r="G10" s="35" t="s">
        <v>31</v>
      </c>
      <c r="H10" s="34"/>
      <c r="I10" s="36"/>
      <c r="J10" s="37"/>
    </row>
    <row r="11" spans="1:10" ht="15" customHeight="1">
      <c r="A11" s="25"/>
      <c r="B11" s="38"/>
      <c r="C11" s="33"/>
      <c r="D11" s="34"/>
      <c r="E11" s="34"/>
      <c r="F11" s="34"/>
      <c r="G11" s="35" t="s">
        <v>32</v>
      </c>
      <c r="H11" s="34"/>
      <c r="I11" s="36"/>
      <c r="J11" s="37"/>
    </row>
    <row r="12" spans="1:10" ht="15" customHeight="1">
      <c r="A12" s="25"/>
      <c r="B12" s="53"/>
      <c r="C12" s="42"/>
      <c r="D12" s="43"/>
      <c r="E12" s="43"/>
      <c r="F12" s="43"/>
      <c r="G12" s="43"/>
      <c r="H12" s="43"/>
      <c r="I12" s="45"/>
      <c r="J12" s="46"/>
    </row>
    <row r="13" spans="1:10" ht="15" customHeight="1">
      <c r="A13" s="25"/>
      <c r="B13" s="47"/>
      <c r="C13" s="48"/>
      <c r="D13" s="49"/>
      <c r="E13" s="49"/>
      <c r="F13" s="49"/>
      <c r="G13" s="49"/>
      <c r="H13" s="49"/>
      <c r="I13" s="51"/>
      <c r="J13" s="52"/>
    </row>
    <row r="14" spans="1:10" ht="15" customHeight="1">
      <c r="A14" s="25"/>
      <c r="B14" s="38"/>
      <c r="C14" s="33"/>
      <c r="D14" s="34"/>
      <c r="E14" s="34"/>
      <c r="F14" s="34"/>
      <c r="G14" s="34"/>
      <c r="H14" s="34"/>
      <c r="I14" s="36"/>
      <c r="J14" s="37"/>
    </row>
    <row r="15" spans="1:10" ht="15" customHeight="1">
      <c r="A15" s="25"/>
      <c r="B15" s="54" t="s">
        <v>34</v>
      </c>
      <c r="C15" s="55" t="s">
        <v>6</v>
      </c>
      <c r="D15" s="55" t="s">
        <v>35</v>
      </c>
      <c r="E15" s="56" t="s">
        <v>36</v>
      </c>
      <c r="F15" s="57" t="s">
        <v>37</v>
      </c>
      <c r="G15" s="58" t="s">
        <v>38</v>
      </c>
      <c r="H15" s="59" t="s">
        <v>39</v>
      </c>
      <c r="I15" s="30"/>
      <c r="J15" s="46"/>
    </row>
    <row r="16" spans="1:10" ht="15" customHeight="1">
      <c r="A16" s="25"/>
      <c r="B16" s="60">
        <v>1</v>
      </c>
      <c r="C16" s="61" t="s">
        <v>40</v>
      </c>
      <c r="D16" s="62">
        <f>'Rekap 381'!B12</f>
        <v>6377.13</v>
      </c>
      <c r="E16" s="63">
        <f>'Rekap 381'!C12</f>
        <v>0</v>
      </c>
      <c r="F16" s="64">
        <f>'Rekap 381'!D12</f>
        <v>6377.13</v>
      </c>
      <c r="G16" s="65">
        <v>6</v>
      </c>
      <c r="H16" s="66" t="s">
        <v>41</v>
      </c>
      <c r="I16" s="67"/>
      <c r="J16" s="68">
        <v>0</v>
      </c>
    </row>
    <row r="17" spans="1:10" ht="15" customHeight="1">
      <c r="A17" s="25"/>
      <c r="B17" s="69">
        <v>2</v>
      </c>
      <c r="C17" s="70" t="s">
        <v>42</v>
      </c>
      <c r="D17" s="71">
        <f>'Rekap 381'!B18</f>
        <v>2735.14</v>
      </c>
      <c r="E17" s="72">
        <f>'Rekap 381'!C18</f>
        <v>0</v>
      </c>
      <c r="F17" s="73">
        <f>'Rekap 381'!D18</f>
        <v>2735.14</v>
      </c>
      <c r="G17" s="74">
        <v>7</v>
      </c>
      <c r="H17" s="75" t="s">
        <v>43</v>
      </c>
      <c r="I17" s="67"/>
      <c r="J17" s="76">
        <f>'SO 381'!Z48</f>
        <v>0</v>
      </c>
    </row>
    <row r="18" spans="1:10" ht="15" customHeight="1">
      <c r="A18" s="25"/>
      <c r="B18" s="77">
        <v>3</v>
      </c>
      <c r="C18" s="78" t="s">
        <v>44</v>
      </c>
      <c r="D18" s="79"/>
      <c r="E18" s="11"/>
      <c r="F18" s="80"/>
      <c r="G18" s="74">
        <v>8</v>
      </c>
      <c r="H18" s="75" t="s">
        <v>45</v>
      </c>
      <c r="I18" s="67"/>
      <c r="J18" s="76">
        <v>0</v>
      </c>
    </row>
    <row r="19" spans="1:10" ht="15" customHeight="1">
      <c r="A19" s="25"/>
      <c r="B19" s="77">
        <v>4</v>
      </c>
      <c r="C19" s="81"/>
      <c r="D19" s="79"/>
      <c r="E19" s="11"/>
      <c r="F19" s="80"/>
      <c r="G19" s="74">
        <v>9</v>
      </c>
      <c r="H19" s="82"/>
      <c r="I19" s="67"/>
      <c r="J19" s="83"/>
    </row>
    <row r="20" spans="1:10" ht="15" customHeight="1">
      <c r="A20" s="25"/>
      <c r="B20" s="77">
        <v>5</v>
      </c>
      <c r="C20" s="84" t="s">
        <v>46</v>
      </c>
      <c r="D20" s="85"/>
      <c r="E20" s="86"/>
      <c r="F20" s="87">
        <f>SUM(F16:F19)</f>
        <v>9112.27</v>
      </c>
      <c r="G20" s="74">
        <v>10</v>
      </c>
      <c r="H20" s="75" t="s">
        <v>46</v>
      </c>
      <c r="I20" s="88"/>
      <c r="J20" s="89">
        <f>SUM(J16:J19)</f>
        <v>0</v>
      </c>
    </row>
    <row r="21" spans="1:10" ht="15" customHeight="1">
      <c r="A21" s="25"/>
      <c r="B21" s="90" t="s">
        <v>47</v>
      </c>
      <c r="C21" s="91" t="s">
        <v>7</v>
      </c>
      <c r="D21" s="92"/>
      <c r="E21" s="93"/>
      <c r="F21" s="94"/>
      <c r="G21" s="90" t="s">
        <v>48</v>
      </c>
      <c r="H21" s="59" t="s">
        <v>7</v>
      </c>
      <c r="I21" s="51"/>
      <c r="J21" s="95"/>
    </row>
    <row r="22" spans="1:26" ht="15" customHeight="1">
      <c r="A22" s="25"/>
      <c r="B22" s="65">
        <v>11</v>
      </c>
      <c r="C22" s="96" t="s">
        <v>49</v>
      </c>
      <c r="D22" s="97"/>
      <c r="E22" s="98" t="s">
        <v>50</v>
      </c>
      <c r="F22" s="73">
        <f>((F16*U22*0)+(F17*V22*0)+(F18*W22*0))/100</f>
        <v>0</v>
      </c>
      <c r="G22" s="65">
        <v>16</v>
      </c>
      <c r="H22" s="66" t="s">
        <v>51</v>
      </c>
      <c r="I22" s="99" t="s">
        <v>50</v>
      </c>
      <c r="J22" s="6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>
      <c r="A23" s="25"/>
      <c r="B23" s="74">
        <v>12</v>
      </c>
      <c r="C23" s="100" t="s">
        <v>52</v>
      </c>
      <c r="D23" s="101"/>
      <c r="E23" s="98" t="s">
        <v>53</v>
      </c>
      <c r="F23" s="80">
        <f>((F16*U23*0)+(F17*V23*0)+(F18*W23*0))/100</f>
        <v>0</v>
      </c>
      <c r="G23" s="74">
        <v>17</v>
      </c>
      <c r="H23" s="75" t="s">
        <v>54</v>
      </c>
      <c r="I23" s="99" t="s">
        <v>50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>
      <c r="A24" s="25"/>
      <c r="B24" s="74">
        <v>13</v>
      </c>
      <c r="C24" s="100" t="s">
        <v>55</v>
      </c>
      <c r="D24" s="101"/>
      <c r="E24" s="98" t="s">
        <v>50</v>
      </c>
      <c r="F24" s="80">
        <f>((F16*U24*0)+(F17*V24*0)+(F18*W24*0))/100</f>
        <v>0</v>
      </c>
      <c r="G24" s="74">
        <v>18</v>
      </c>
      <c r="H24" s="75" t="s">
        <v>56</v>
      </c>
      <c r="I24" s="99" t="s">
        <v>53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5" customHeight="1">
      <c r="A25" s="25"/>
      <c r="B25" s="74">
        <v>14</v>
      </c>
      <c r="C25" s="33"/>
      <c r="D25" s="101"/>
      <c r="E25" s="102"/>
      <c r="F25" s="103"/>
      <c r="G25" s="74">
        <v>19</v>
      </c>
      <c r="H25" s="82"/>
      <c r="I25" s="67"/>
      <c r="J25" s="83"/>
    </row>
    <row r="26" spans="1:10" ht="15" customHeight="1">
      <c r="A26" s="25"/>
      <c r="B26" s="74">
        <v>15</v>
      </c>
      <c r="C26" s="100"/>
      <c r="D26" s="101"/>
      <c r="E26" s="101"/>
      <c r="F26" s="104"/>
      <c r="G26" s="74">
        <v>20</v>
      </c>
      <c r="H26" s="75" t="s">
        <v>46</v>
      </c>
      <c r="I26" s="88"/>
      <c r="J26" s="89">
        <f>SUM(J22:J25)+SUM(F22:F25)</f>
        <v>0</v>
      </c>
    </row>
    <row r="27" spans="1:10" ht="15" customHeight="1">
      <c r="A27" s="25"/>
      <c r="B27" s="105"/>
      <c r="C27" s="106" t="s">
        <v>57</v>
      </c>
      <c r="D27" s="107"/>
      <c r="E27" s="108"/>
      <c r="F27" s="109"/>
      <c r="G27" s="110" t="s">
        <v>58</v>
      </c>
      <c r="H27" s="111" t="s">
        <v>59</v>
      </c>
      <c r="I27" s="51"/>
      <c r="J27" s="112"/>
    </row>
    <row r="28" spans="1:10" ht="15" customHeight="1">
      <c r="A28" s="25"/>
      <c r="B28" s="113"/>
      <c r="C28" s="114"/>
      <c r="D28" s="115"/>
      <c r="E28" s="116"/>
      <c r="F28" s="25"/>
      <c r="G28" s="117">
        <v>21</v>
      </c>
      <c r="H28" s="118" t="s">
        <v>60</v>
      </c>
      <c r="I28" s="119"/>
      <c r="J28" s="120">
        <f>F20+J20+F26+J26</f>
        <v>9112.27</v>
      </c>
    </row>
    <row r="29" spans="1:10" ht="15" customHeight="1">
      <c r="A29" s="25"/>
      <c r="B29" s="121"/>
      <c r="C29" s="122"/>
      <c r="D29" s="123"/>
      <c r="E29" s="116"/>
      <c r="F29" s="25"/>
      <c r="G29" s="65">
        <v>22</v>
      </c>
      <c r="H29" s="66" t="s">
        <v>61</v>
      </c>
      <c r="I29" s="124">
        <f>J28-SUM('SO 381'!K9:'SO 381'!K48)</f>
        <v>9112.27</v>
      </c>
      <c r="J29" s="68">
        <f>ROUND(((ROUND(I29,2)*20)/100),2)</f>
        <v>1822.45</v>
      </c>
    </row>
    <row r="30" spans="1:10" ht="15" customHeight="1">
      <c r="A30" s="25"/>
      <c r="B30" s="38"/>
      <c r="C30" s="82"/>
      <c r="D30" s="67"/>
      <c r="E30" s="116"/>
      <c r="F30" s="25"/>
      <c r="G30" s="74">
        <v>23</v>
      </c>
      <c r="H30" s="75" t="s">
        <v>62</v>
      </c>
      <c r="I30" s="98">
        <f>SUM('SO 381'!K9:'SO 381'!K48)</f>
        <v>0</v>
      </c>
      <c r="J30" s="76">
        <f>ROUND(((ROUND(I30,2)*0)/100),2)</f>
        <v>0</v>
      </c>
    </row>
    <row r="31" spans="1:10" ht="15" customHeight="1">
      <c r="A31" s="25"/>
      <c r="B31" s="125"/>
      <c r="C31" s="126"/>
      <c r="D31" s="127"/>
      <c r="E31" s="116"/>
      <c r="F31" s="25"/>
      <c r="G31" s="117">
        <v>24</v>
      </c>
      <c r="H31" s="118" t="s">
        <v>46</v>
      </c>
      <c r="I31" s="128"/>
      <c r="J31" s="129">
        <f>SUM(J28:J30)</f>
        <v>10934.720000000001</v>
      </c>
    </row>
    <row r="32" spans="1:10" ht="15" customHeight="1">
      <c r="A32" s="25"/>
      <c r="B32" s="47"/>
      <c r="C32" s="130"/>
      <c r="D32" s="131"/>
      <c r="E32" s="132"/>
      <c r="F32" s="133"/>
      <c r="G32" s="65" t="s">
        <v>63</v>
      </c>
      <c r="H32" s="130"/>
      <c r="I32" s="131"/>
      <c r="J32" s="134"/>
    </row>
    <row r="33" spans="1:10" ht="15" customHeight="1">
      <c r="A33" s="25"/>
      <c r="B33" s="105"/>
      <c r="C33" s="108"/>
      <c r="D33" s="135" t="s">
        <v>64</v>
      </c>
      <c r="E33" s="136"/>
      <c r="F33" s="137"/>
      <c r="G33" s="138">
        <v>26</v>
      </c>
      <c r="H33" s="139" t="s">
        <v>65</v>
      </c>
      <c r="I33" s="109"/>
      <c r="J33" s="140"/>
    </row>
    <row r="34" spans="1:10" ht="15" customHeight="1">
      <c r="A34" s="25"/>
      <c r="B34" s="141"/>
      <c r="C34" s="142"/>
      <c r="D34" s="143"/>
      <c r="E34" s="143"/>
      <c r="F34" s="143"/>
      <c r="G34" s="143"/>
      <c r="H34" s="143"/>
      <c r="I34" s="109"/>
      <c r="J34" s="144"/>
    </row>
    <row r="35" spans="1:10" ht="15" customHeight="1">
      <c r="A35" s="25"/>
      <c r="B35" s="113"/>
      <c r="C35" s="116"/>
      <c r="D35" s="1"/>
      <c r="E35" s="1"/>
      <c r="F35" s="1"/>
      <c r="G35" s="1"/>
      <c r="H35" s="1"/>
      <c r="I35" s="25"/>
      <c r="J35" s="145"/>
    </row>
    <row r="36" spans="1:10" ht="15" customHeight="1">
      <c r="A36" s="25"/>
      <c r="B36" s="113"/>
      <c r="C36" s="116"/>
      <c r="D36" s="1"/>
      <c r="E36" s="1"/>
      <c r="F36" s="1"/>
      <c r="G36" s="1"/>
      <c r="H36" s="1"/>
      <c r="I36" s="25"/>
      <c r="J36" s="145"/>
    </row>
    <row r="37" spans="1:10" ht="15" customHeight="1">
      <c r="A37" s="25"/>
      <c r="B37" s="113"/>
      <c r="C37" s="116"/>
      <c r="D37" s="1"/>
      <c r="E37" s="1"/>
      <c r="F37" s="1"/>
      <c r="G37" s="1"/>
      <c r="H37" s="1"/>
      <c r="I37" s="25"/>
      <c r="J37" s="145"/>
    </row>
    <row r="38" spans="1:10" ht="15" customHeight="1">
      <c r="A38" s="25"/>
      <c r="B38" s="113"/>
      <c r="C38" s="116"/>
      <c r="D38" s="1"/>
      <c r="E38" s="1"/>
      <c r="F38" s="1"/>
      <c r="G38" s="1"/>
      <c r="H38" s="1"/>
      <c r="I38" s="25"/>
      <c r="J38" s="145"/>
    </row>
    <row r="39" spans="1:10" ht="15" customHeight="1">
      <c r="A39" s="25"/>
      <c r="B39" s="113"/>
      <c r="C39" s="116"/>
      <c r="D39" s="1"/>
      <c r="E39" s="1"/>
      <c r="F39" s="1"/>
      <c r="G39" s="1"/>
      <c r="H39" s="1"/>
      <c r="I39" s="25"/>
      <c r="J39" s="145"/>
    </row>
    <row r="40" spans="1:10" ht="15" customHeight="1">
      <c r="A40" s="25"/>
      <c r="B40" s="113"/>
      <c r="C40" s="116"/>
      <c r="D40" s="1"/>
      <c r="E40" s="1"/>
      <c r="F40" s="1"/>
      <c r="G40" s="1"/>
      <c r="H40" s="1"/>
      <c r="I40" s="25"/>
      <c r="J40" s="145"/>
    </row>
    <row r="41" spans="1:10" ht="12.75">
      <c r="A41" s="25"/>
      <c r="B41" s="121"/>
      <c r="C41" s="132"/>
      <c r="D41" s="23"/>
      <c r="E41" s="23"/>
      <c r="F41" s="23"/>
      <c r="G41" s="23"/>
      <c r="H41" s="23"/>
      <c r="I41" s="133"/>
      <c r="J41" s="146"/>
    </row>
    <row r="42" spans="1:10" ht="12.75">
      <c r="A42" s="20"/>
      <c r="B42" s="147"/>
      <c r="C42" s="147"/>
      <c r="D42" s="147"/>
      <c r="E42" s="147"/>
      <c r="F42" s="147"/>
      <c r="G42" s="147"/>
      <c r="H42" s="147"/>
      <c r="I42" s="147"/>
      <c r="J42" s="1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48"/>
  <sheetViews>
    <sheetView workbookViewId="0" topLeftCell="A1">
      <selection activeCell="B28" sqref="B28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2.75">
      <c r="A1" s="5" t="s">
        <v>27</v>
      </c>
      <c r="B1" s="1"/>
      <c r="C1" s="1"/>
      <c r="D1" s="5" t="s">
        <v>24</v>
      </c>
      <c r="E1" s="1"/>
      <c r="F1" s="1"/>
      <c r="W1">
        <v>30.126</v>
      </c>
    </row>
    <row r="2" spans="1:6" ht="12.75">
      <c r="A2" s="5" t="s">
        <v>33</v>
      </c>
      <c r="B2" s="1"/>
      <c r="C2" s="1"/>
      <c r="D2" s="5" t="s">
        <v>22</v>
      </c>
      <c r="E2" s="1"/>
      <c r="F2" s="1"/>
    </row>
    <row r="3" spans="1:6" ht="12.75">
      <c r="A3" s="5" t="s">
        <v>30</v>
      </c>
      <c r="B3" s="1"/>
      <c r="C3" s="1"/>
      <c r="D3" s="5" t="s">
        <v>66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5" t="s">
        <v>4</v>
      </c>
      <c r="B5" s="1"/>
      <c r="C5" s="1"/>
      <c r="D5" s="1"/>
      <c r="E5" s="1"/>
      <c r="F5" s="1"/>
    </row>
    <row r="6" spans="1:6" ht="12.75">
      <c r="A6" s="5" t="s">
        <v>131</v>
      </c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" t="s">
        <v>67</v>
      </c>
      <c r="B8" s="1"/>
      <c r="C8" s="1"/>
      <c r="D8" s="1"/>
      <c r="E8" s="1"/>
      <c r="F8" s="1"/>
    </row>
    <row r="9" spans="1:6" ht="12.75">
      <c r="A9" s="148" t="s">
        <v>68</v>
      </c>
      <c r="B9" s="148" t="s">
        <v>35</v>
      </c>
      <c r="C9" s="148" t="s">
        <v>36</v>
      </c>
      <c r="D9" s="148" t="s">
        <v>46</v>
      </c>
      <c r="E9" s="148" t="s">
        <v>69</v>
      </c>
      <c r="F9" s="148" t="s">
        <v>70</v>
      </c>
    </row>
    <row r="10" spans="1:26" ht="12.75">
      <c r="A10" s="149" t="s">
        <v>71</v>
      </c>
      <c r="B10" s="150"/>
      <c r="C10" s="151"/>
      <c r="D10" s="151"/>
      <c r="E10" s="152"/>
      <c r="F10" s="15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153" t="s">
        <v>72</v>
      </c>
      <c r="B11" s="154">
        <f>'SO 381'!L21</f>
        <v>6377.13</v>
      </c>
      <c r="C11" s="154">
        <f>'SO 381'!M21</f>
        <v>0</v>
      </c>
      <c r="D11" s="154">
        <f>'SO 381'!I21</f>
        <v>6377.13</v>
      </c>
      <c r="E11" s="155">
        <f>'SO 381'!P21</f>
        <v>34.85</v>
      </c>
      <c r="F11" s="155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156" t="s">
        <v>71</v>
      </c>
      <c r="B12" s="157">
        <f>'SO 381'!L23</f>
        <v>6377.13</v>
      </c>
      <c r="C12" s="157">
        <f>'SO 381'!M23</f>
        <v>0</v>
      </c>
      <c r="D12" s="157">
        <f>'SO 381'!I23</f>
        <v>6377.13</v>
      </c>
      <c r="E12" s="158">
        <f>'SO 381'!P23</f>
        <v>34.85</v>
      </c>
      <c r="F12" s="158">
        <f>SUM(F11:F11)</f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6" ht="12.75">
      <c r="A13" s="20"/>
      <c r="B13" s="21"/>
      <c r="C13" s="21"/>
      <c r="D13" s="21"/>
      <c r="E13" s="159"/>
      <c r="F13" s="159"/>
    </row>
    <row r="14" spans="1:26" ht="12.75">
      <c r="A14" s="156" t="s">
        <v>132</v>
      </c>
      <c r="B14" s="157"/>
      <c r="C14" s="154"/>
      <c r="D14" s="154"/>
      <c r="E14" s="155"/>
      <c r="F14" s="15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>
      <c r="A15" s="153" t="s">
        <v>133</v>
      </c>
      <c r="B15" s="154">
        <f>'SO 381'!L33</f>
        <v>181.44</v>
      </c>
      <c r="C15" s="154">
        <f>'SO 381'!M33</f>
        <v>0</v>
      </c>
      <c r="D15" s="154">
        <f>'SO 381'!I33</f>
        <v>181.44</v>
      </c>
      <c r="E15" s="155">
        <f>'SO 381'!P33</f>
        <v>0.02</v>
      </c>
      <c r="F15" s="155">
        <v>0.09478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153" t="s">
        <v>134</v>
      </c>
      <c r="B16" s="154">
        <f>'SO 381'!L41</f>
        <v>1754.05</v>
      </c>
      <c r="C16" s="154">
        <f>'SO 381'!M41</f>
        <v>0</v>
      </c>
      <c r="D16" s="154">
        <f>'SO 381'!I41</f>
        <v>1754.05</v>
      </c>
      <c r="E16" s="155">
        <f>'SO 381'!P41</f>
        <v>0.02</v>
      </c>
      <c r="F16" s="155">
        <v>0.26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>
      <c r="A17" s="153" t="s">
        <v>135</v>
      </c>
      <c r="B17" s="154">
        <f>'SO 381'!L45</f>
        <v>799.65</v>
      </c>
      <c r="C17" s="154">
        <f>'SO 381'!M45</f>
        <v>0</v>
      </c>
      <c r="D17" s="154">
        <f>'SO 381'!I45</f>
        <v>799.65</v>
      </c>
      <c r="E17" s="155">
        <f>'SO 381'!P45</f>
        <v>0.13</v>
      </c>
      <c r="F17" s="155"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>
      <c r="A18" s="156" t="s">
        <v>132</v>
      </c>
      <c r="B18" s="157">
        <f>'SO 381'!L47</f>
        <v>2735.14</v>
      </c>
      <c r="C18" s="157">
        <f>'SO 381'!M47</f>
        <v>0</v>
      </c>
      <c r="D18" s="157">
        <f>'SO 381'!I47</f>
        <v>2735.14</v>
      </c>
      <c r="E18" s="158">
        <f>'SO 381'!P47</f>
        <v>0.17</v>
      </c>
      <c r="F18" s="158">
        <f>SUM(F15:F17)</f>
        <v>0.35478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6" ht="12.75">
      <c r="A19" s="20"/>
      <c r="B19" s="21"/>
      <c r="C19" s="21"/>
      <c r="D19" s="21"/>
      <c r="E19" s="159"/>
      <c r="F19" s="159"/>
    </row>
    <row r="20" spans="1:26" ht="12.75">
      <c r="A20" s="156" t="s">
        <v>73</v>
      </c>
      <c r="B20" s="157">
        <f>'SO 381'!L48</f>
        <v>9112.27</v>
      </c>
      <c r="C20" s="157">
        <f>'SO 381'!M48</f>
        <v>0</v>
      </c>
      <c r="D20" s="157">
        <f>'SO 381'!I48</f>
        <v>9112.27</v>
      </c>
      <c r="E20" s="158">
        <f>'SO 381'!P48</f>
        <v>35.02</v>
      </c>
      <c r="F20" s="158">
        <f>(SUM(F9:F19)/2)</f>
        <v>0.35478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6" ht="12.75">
      <c r="A21" s="20"/>
      <c r="B21" s="21"/>
      <c r="C21" s="21"/>
      <c r="D21" s="21"/>
      <c r="E21" s="159"/>
      <c r="F21" s="159"/>
    </row>
    <row r="22" spans="1:6" ht="12.75">
      <c r="A22" s="20"/>
      <c r="B22" s="21"/>
      <c r="C22" s="21"/>
      <c r="D22" s="21"/>
      <c r="E22" s="159"/>
      <c r="F22" s="159"/>
    </row>
    <row r="23" spans="1:6" ht="12.75">
      <c r="A23" s="20"/>
      <c r="B23" s="21"/>
      <c r="C23" s="21"/>
      <c r="D23" s="21"/>
      <c r="E23" s="159"/>
      <c r="F23" s="159"/>
    </row>
    <row r="24" spans="1:6" ht="12.75">
      <c r="A24" s="20"/>
      <c r="B24" s="21"/>
      <c r="C24" s="21"/>
      <c r="D24" s="21"/>
      <c r="E24" s="159"/>
      <c r="F24" s="159"/>
    </row>
    <row r="25" spans="1:6" ht="12.75">
      <c r="A25" s="20"/>
      <c r="B25" s="21"/>
      <c r="C25" s="21"/>
      <c r="D25" s="21"/>
      <c r="E25" s="159"/>
      <c r="F25" s="159"/>
    </row>
    <row r="26" spans="1:6" ht="12.75">
      <c r="A26" s="20"/>
      <c r="B26" s="21"/>
      <c r="C26" s="21"/>
      <c r="D26" s="21"/>
      <c r="E26" s="159"/>
      <c r="F26" s="159"/>
    </row>
    <row r="27" spans="1:6" ht="12.75">
      <c r="A27" s="20"/>
      <c r="B27" s="21"/>
      <c r="C27" s="21"/>
      <c r="D27" s="21"/>
      <c r="E27" s="159"/>
      <c r="F27" s="159"/>
    </row>
    <row r="28" spans="1:6" ht="12.75">
      <c r="A28" s="20"/>
      <c r="B28" s="21"/>
      <c r="C28" s="21"/>
      <c r="D28" s="21"/>
      <c r="E28" s="159"/>
      <c r="F28" s="159"/>
    </row>
    <row r="29" spans="1:6" ht="12.75">
      <c r="A29" s="20"/>
      <c r="B29" s="21"/>
      <c r="C29" s="21"/>
      <c r="D29" s="21"/>
      <c r="E29" s="159"/>
      <c r="F29" s="159"/>
    </row>
    <row r="30" spans="1:6" ht="12.75">
      <c r="A30" s="20"/>
      <c r="B30" s="21"/>
      <c r="C30" s="21"/>
      <c r="D30" s="21"/>
      <c r="E30" s="159"/>
      <c r="F30" s="159"/>
    </row>
    <row r="31" spans="1:6" ht="12.75">
      <c r="A31" s="20"/>
      <c r="B31" s="21"/>
      <c r="C31" s="21"/>
      <c r="D31" s="21"/>
      <c r="E31" s="159"/>
      <c r="F31" s="159"/>
    </row>
    <row r="32" spans="1:6" ht="12.75">
      <c r="A32" s="20"/>
      <c r="B32" s="21"/>
      <c r="C32" s="21"/>
      <c r="D32" s="21"/>
      <c r="E32" s="159"/>
      <c r="F32" s="159"/>
    </row>
    <row r="33" spans="1:6" ht="12.75">
      <c r="A33" s="20"/>
      <c r="B33" s="21"/>
      <c r="C33" s="21"/>
      <c r="D33" s="21"/>
      <c r="E33" s="159"/>
      <c r="F33" s="159"/>
    </row>
    <row r="34" spans="1:6" ht="12.75">
      <c r="A34" s="20"/>
      <c r="B34" s="21"/>
      <c r="C34" s="21"/>
      <c r="D34" s="21"/>
      <c r="E34" s="159"/>
      <c r="F34" s="159"/>
    </row>
    <row r="35" spans="1:6" ht="12.75">
      <c r="A35" s="20"/>
      <c r="B35" s="21"/>
      <c r="C35" s="21"/>
      <c r="D35" s="21"/>
      <c r="E35" s="159"/>
      <c r="F35" s="159"/>
    </row>
    <row r="36" spans="1:6" ht="12.75">
      <c r="A36" s="20"/>
      <c r="B36" s="21"/>
      <c r="C36" s="21"/>
      <c r="D36" s="21"/>
      <c r="E36" s="159"/>
      <c r="F36" s="159"/>
    </row>
    <row r="37" spans="1:6" ht="12.75">
      <c r="A37" s="20"/>
      <c r="B37" s="21"/>
      <c r="C37" s="21"/>
      <c r="D37" s="21"/>
      <c r="E37" s="159"/>
      <c r="F37" s="159"/>
    </row>
    <row r="38" spans="1:6" ht="12.75">
      <c r="A38" s="20"/>
      <c r="B38" s="21"/>
      <c r="C38" s="21"/>
      <c r="D38" s="21"/>
      <c r="E38" s="159"/>
      <c r="F38" s="159"/>
    </row>
    <row r="39" spans="1:6" ht="12.75">
      <c r="A39" s="20"/>
      <c r="B39" s="21"/>
      <c r="C39" s="21"/>
      <c r="D39" s="21"/>
      <c r="E39" s="159"/>
      <c r="F39" s="159"/>
    </row>
    <row r="40" spans="1:6" ht="12.75">
      <c r="A40" s="20"/>
      <c r="B40" s="21"/>
      <c r="C40" s="21"/>
      <c r="D40" s="21"/>
      <c r="E40" s="159"/>
      <c r="F40" s="159"/>
    </row>
    <row r="41" spans="1:6" ht="12.75">
      <c r="A41" s="20"/>
      <c r="B41" s="21"/>
      <c r="C41" s="21"/>
      <c r="D41" s="21"/>
      <c r="E41" s="159"/>
      <c r="F41" s="159"/>
    </row>
    <row r="42" spans="1:6" ht="12.75">
      <c r="A42" s="20"/>
      <c r="B42" s="21"/>
      <c r="C42" s="21"/>
      <c r="D42" s="21"/>
      <c r="E42" s="159"/>
      <c r="F42" s="159"/>
    </row>
    <row r="43" spans="1:6" ht="12.75">
      <c r="A43" s="20"/>
      <c r="B43" s="21"/>
      <c r="C43" s="21"/>
      <c r="D43" s="21"/>
      <c r="E43" s="159"/>
      <c r="F43" s="159"/>
    </row>
    <row r="44" spans="1:6" ht="12.75">
      <c r="A44" s="20"/>
      <c r="B44" s="21"/>
      <c r="C44" s="21"/>
      <c r="D44" s="21"/>
      <c r="E44" s="159"/>
      <c r="F44" s="159"/>
    </row>
    <row r="45" spans="1:6" ht="12.75">
      <c r="A45" s="20"/>
      <c r="B45" s="21"/>
      <c r="C45" s="21"/>
      <c r="D45" s="21"/>
      <c r="E45" s="159"/>
      <c r="F45" s="159"/>
    </row>
    <row r="46" spans="1:6" ht="12.75">
      <c r="A46" s="20"/>
      <c r="B46" s="21"/>
      <c r="C46" s="21"/>
      <c r="D46" s="21"/>
      <c r="E46" s="159"/>
      <c r="F46" s="159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  <row r="69" spans="1:6" ht="12.75">
      <c r="A69" s="20"/>
      <c r="B69" s="20"/>
      <c r="C69" s="20"/>
      <c r="D69" s="20"/>
      <c r="E69" s="20"/>
      <c r="F69" s="20"/>
    </row>
    <row r="70" spans="1:6" ht="12.75">
      <c r="A70" s="20"/>
      <c r="B70" s="20"/>
      <c r="C70" s="20"/>
      <c r="D70" s="20"/>
      <c r="E70" s="20"/>
      <c r="F70" s="20"/>
    </row>
    <row r="71" spans="1:6" ht="12.75">
      <c r="A71" s="20"/>
      <c r="B71" s="20"/>
      <c r="C71" s="20"/>
      <c r="D71" s="20"/>
      <c r="E71" s="20"/>
      <c r="F71" s="20"/>
    </row>
    <row r="72" spans="1:6" ht="12.75">
      <c r="A72" s="20"/>
      <c r="B72" s="20"/>
      <c r="C72" s="20"/>
      <c r="D72" s="20"/>
      <c r="E72" s="20"/>
      <c r="F72" s="20"/>
    </row>
    <row r="73" spans="1:6" ht="12.75">
      <c r="A73" s="20"/>
      <c r="B73" s="20"/>
      <c r="C73" s="20"/>
      <c r="D73" s="20"/>
      <c r="E73" s="20"/>
      <c r="F73" s="20"/>
    </row>
    <row r="74" spans="1:6" ht="12.75">
      <c r="A74" s="20"/>
      <c r="B74" s="20"/>
      <c r="C74" s="20"/>
      <c r="D74" s="20"/>
      <c r="E74" s="20"/>
      <c r="F74" s="20"/>
    </row>
    <row r="75" spans="1:6" ht="12.75">
      <c r="A75" s="20"/>
      <c r="B75" s="20"/>
      <c r="C75" s="20"/>
      <c r="D75" s="20"/>
      <c r="E75" s="20"/>
      <c r="F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0"/>
      <c r="B86" s="20"/>
      <c r="C86" s="20"/>
      <c r="D86" s="20"/>
      <c r="E86" s="20"/>
      <c r="F86" s="20"/>
    </row>
    <row r="87" spans="1:6" ht="12.75">
      <c r="A87" s="20"/>
      <c r="B87" s="20"/>
      <c r="C87" s="20"/>
      <c r="D87" s="20"/>
      <c r="E87" s="20"/>
      <c r="F87" s="20"/>
    </row>
    <row r="88" spans="1:6" ht="12.75">
      <c r="A88" s="20"/>
      <c r="B88" s="20"/>
      <c r="C88" s="20"/>
      <c r="D88" s="20"/>
      <c r="E88" s="20"/>
      <c r="F88" s="20"/>
    </row>
    <row r="89" spans="1:6" ht="12.75">
      <c r="A89" s="20"/>
      <c r="B89" s="20"/>
      <c r="C89" s="20"/>
      <c r="D89" s="20"/>
      <c r="E89" s="20"/>
      <c r="F89" s="20"/>
    </row>
    <row r="90" spans="1:6" ht="12.75">
      <c r="A90" s="20"/>
      <c r="B90" s="20"/>
      <c r="C90" s="20"/>
      <c r="D90" s="20"/>
      <c r="E90" s="20"/>
      <c r="F90" s="20"/>
    </row>
    <row r="91" spans="1:6" ht="12.75">
      <c r="A91" s="20"/>
      <c r="B91" s="20"/>
      <c r="C91" s="20"/>
      <c r="D91" s="20"/>
      <c r="E91" s="20"/>
      <c r="F91" s="20"/>
    </row>
    <row r="92" spans="1:6" ht="12.75">
      <c r="A92" s="20"/>
      <c r="B92" s="20"/>
      <c r="C92" s="20"/>
      <c r="D92" s="20"/>
      <c r="E92" s="20"/>
      <c r="F92" s="20"/>
    </row>
    <row r="93" spans="1:6" ht="12.75">
      <c r="A93" s="20"/>
      <c r="B93" s="20"/>
      <c r="C93" s="20"/>
      <c r="D93" s="20"/>
      <c r="E93" s="20"/>
      <c r="F93" s="20"/>
    </row>
    <row r="94" spans="1:6" ht="12.75">
      <c r="A94" s="20"/>
      <c r="B94" s="20"/>
      <c r="C94" s="20"/>
      <c r="D94" s="20"/>
      <c r="E94" s="20"/>
      <c r="F94" s="20"/>
    </row>
    <row r="95" spans="1:6" ht="12.75">
      <c r="A95" s="20"/>
      <c r="B95" s="20"/>
      <c r="C95" s="20"/>
      <c r="D95" s="20"/>
      <c r="E95" s="20"/>
      <c r="F95" s="20"/>
    </row>
    <row r="96" spans="1:6" ht="12.75">
      <c r="A96" s="20"/>
      <c r="B96" s="20"/>
      <c r="C96" s="20"/>
      <c r="D96" s="20"/>
      <c r="E96" s="20"/>
      <c r="F96" s="20"/>
    </row>
    <row r="97" spans="1:6" ht="12.75">
      <c r="A97" s="20"/>
      <c r="B97" s="20"/>
      <c r="C97" s="20"/>
      <c r="D97" s="20"/>
      <c r="E97" s="20"/>
      <c r="F97" s="20"/>
    </row>
    <row r="98" spans="1:6" ht="12.75">
      <c r="A98" s="20"/>
      <c r="B98" s="20"/>
      <c r="C98" s="20"/>
      <c r="D98" s="20"/>
      <c r="E98" s="20"/>
      <c r="F98" s="20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20"/>
      <c r="B101" s="20"/>
      <c r="C101" s="20"/>
      <c r="D101" s="20"/>
      <c r="E101" s="20"/>
      <c r="F101" s="20"/>
    </row>
    <row r="102" spans="1:6" ht="12.75">
      <c r="A102" s="20"/>
      <c r="B102" s="20"/>
      <c r="C102" s="20"/>
      <c r="D102" s="20"/>
      <c r="E102" s="20"/>
      <c r="F102" s="20"/>
    </row>
    <row r="103" spans="1:6" ht="12.75">
      <c r="A103" s="20"/>
      <c r="B103" s="20"/>
      <c r="C103" s="20"/>
      <c r="D103" s="20"/>
      <c r="E103" s="20"/>
      <c r="F103" s="20"/>
    </row>
    <row r="104" spans="1:6" ht="12.75">
      <c r="A104" s="20"/>
      <c r="B104" s="20"/>
      <c r="C104" s="20"/>
      <c r="D104" s="20"/>
      <c r="E104" s="20"/>
      <c r="F104" s="20"/>
    </row>
    <row r="105" spans="1:6" ht="12.75">
      <c r="A105" s="20"/>
      <c r="B105" s="20"/>
      <c r="C105" s="20"/>
      <c r="D105" s="20"/>
      <c r="E105" s="20"/>
      <c r="F105" s="20"/>
    </row>
    <row r="106" spans="1:6" ht="12.75">
      <c r="A106" s="20"/>
      <c r="B106" s="20"/>
      <c r="C106" s="20"/>
      <c r="D106" s="20"/>
      <c r="E106" s="20"/>
      <c r="F106" s="20"/>
    </row>
    <row r="107" spans="1:6" ht="12.75">
      <c r="A107" s="20"/>
      <c r="B107" s="20"/>
      <c r="C107" s="20"/>
      <c r="D107" s="20"/>
      <c r="E107" s="20"/>
      <c r="F107" s="20"/>
    </row>
    <row r="108" spans="1:6" ht="12.75">
      <c r="A108" s="20"/>
      <c r="B108" s="20"/>
      <c r="C108" s="20"/>
      <c r="D108" s="20"/>
      <c r="E108" s="20"/>
      <c r="F108" s="20"/>
    </row>
    <row r="109" spans="1:6" ht="12.75">
      <c r="A109" s="20"/>
      <c r="B109" s="20"/>
      <c r="C109" s="20"/>
      <c r="D109" s="20"/>
      <c r="E109" s="20"/>
      <c r="F109" s="20"/>
    </row>
    <row r="110" spans="1:6" ht="12.75">
      <c r="A110" s="20"/>
      <c r="B110" s="20"/>
      <c r="C110" s="20"/>
      <c r="D110" s="20"/>
      <c r="E110" s="20"/>
      <c r="F110" s="20"/>
    </row>
    <row r="111" spans="1:6" ht="12.75">
      <c r="A111" s="20"/>
      <c r="B111" s="20"/>
      <c r="C111" s="20"/>
      <c r="D111" s="20"/>
      <c r="E111" s="20"/>
      <c r="F111" s="20"/>
    </row>
    <row r="112" spans="1:6" ht="12.75">
      <c r="A112" s="20"/>
      <c r="B112" s="20"/>
      <c r="C112" s="20"/>
      <c r="D112" s="20"/>
      <c r="E112" s="20"/>
      <c r="F112" s="20"/>
    </row>
    <row r="113" spans="1:6" ht="12.75">
      <c r="A113" s="20"/>
      <c r="B113" s="20"/>
      <c r="C113" s="20"/>
      <c r="D113" s="20"/>
      <c r="E113" s="20"/>
      <c r="F113" s="20"/>
    </row>
    <row r="114" spans="1:6" ht="12.75">
      <c r="A114" s="20"/>
      <c r="B114" s="20"/>
      <c r="C114" s="20"/>
      <c r="D114" s="20"/>
      <c r="E114" s="20"/>
      <c r="F114" s="20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0"/>
    </row>
    <row r="118" spans="1:6" ht="12.75">
      <c r="A118" s="20"/>
      <c r="B118" s="20"/>
      <c r="C118" s="20"/>
      <c r="D118" s="20"/>
      <c r="E118" s="20"/>
      <c r="F118" s="20"/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20"/>
      <c r="D122" s="20"/>
      <c r="E122" s="20"/>
      <c r="F122" s="20"/>
    </row>
    <row r="123" spans="1:6" ht="12.75">
      <c r="A123" s="20"/>
      <c r="B123" s="20"/>
      <c r="C123" s="20"/>
      <c r="D123" s="20"/>
      <c r="E123" s="20"/>
      <c r="F123" s="20"/>
    </row>
    <row r="124" spans="1:6" ht="12.75">
      <c r="A124" s="20"/>
      <c r="B124" s="20"/>
      <c r="C124" s="20"/>
      <c r="D124" s="20"/>
      <c r="E124" s="20"/>
      <c r="F124" s="20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  <row r="129" spans="1:6" ht="12.75">
      <c r="A129" s="20"/>
      <c r="B129" s="20"/>
      <c r="C129" s="20"/>
      <c r="D129" s="20"/>
      <c r="E129" s="20"/>
      <c r="F129" s="20"/>
    </row>
    <row r="130" spans="1:6" ht="12.75">
      <c r="A130" s="20"/>
      <c r="B130" s="20"/>
      <c r="C130" s="20"/>
      <c r="D130" s="20"/>
      <c r="E130" s="20"/>
      <c r="F130" s="20"/>
    </row>
    <row r="131" spans="1:6" ht="12.75">
      <c r="A131" s="20"/>
      <c r="B131" s="20"/>
      <c r="C131" s="20"/>
      <c r="D131" s="20"/>
      <c r="E131" s="20"/>
      <c r="F131" s="20"/>
    </row>
    <row r="132" spans="1:6" ht="12.75">
      <c r="A132" s="20"/>
      <c r="B132" s="20"/>
      <c r="C132" s="20"/>
      <c r="D132" s="20"/>
      <c r="E132" s="20"/>
      <c r="F132" s="20"/>
    </row>
    <row r="133" spans="1:6" ht="12.75">
      <c r="A133" s="20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  <row r="143" spans="1:6" ht="12.75">
      <c r="A143" s="20"/>
      <c r="B143" s="20"/>
      <c r="C143" s="20"/>
      <c r="D143" s="20"/>
      <c r="E143" s="20"/>
      <c r="F143" s="20"/>
    </row>
    <row r="144" spans="1:6" ht="12.75">
      <c r="A144" s="20"/>
      <c r="B144" s="20"/>
      <c r="C144" s="20"/>
      <c r="D144" s="20"/>
      <c r="E144" s="20"/>
      <c r="F144" s="20"/>
    </row>
    <row r="145" spans="1:6" ht="12.75">
      <c r="A145" s="20"/>
      <c r="B145" s="20"/>
      <c r="C145" s="20"/>
      <c r="D145" s="20"/>
      <c r="E145" s="20"/>
      <c r="F145" s="20"/>
    </row>
    <row r="146" spans="1:6" ht="12.75">
      <c r="A146" s="20"/>
      <c r="B146" s="20"/>
      <c r="C146" s="20"/>
      <c r="D146" s="20"/>
      <c r="E146" s="20"/>
      <c r="F146" s="20"/>
    </row>
    <row r="147" spans="1:6" ht="12.75">
      <c r="A147" s="20"/>
      <c r="B147" s="20"/>
      <c r="C147" s="20"/>
      <c r="D147" s="20"/>
      <c r="E147" s="20"/>
      <c r="F147" s="20"/>
    </row>
    <row r="148" spans="1:6" ht="12.75">
      <c r="A148" s="20"/>
      <c r="B148" s="20"/>
      <c r="C148" s="20"/>
      <c r="D148" s="20"/>
      <c r="E148" s="20"/>
      <c r="F148" s="20"/>
    </row>
  </sheetData>
  <sheetProtection selectLockedCells="1" selectUnlockedCells="1"/>
  <printOptions horizontalCentered="1"/>
  <pageMargins left="0.7" right="0.7" top="0.75" bottom="0.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Mikitová</cp:lastModifiedBy>
  <dcterms:modified xsi:type="dcterms:W3CDTF">2012-10-19T08:55:28Z</dcterms:modified>
  <cp:category/>
  <cp:version/>
  <cp:contentType/>
  <cp:contentStatus/>
  <cp:revision>9</cp:revision>
</cp:coreProperties>
</file>